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Uzivatel\Desktop\Zmluvy zverejnenie 2020\"/>
    </mc:Choice>
  </mc:AlternateContent>
  <xr:revisionPtr revIDLastSave="0" documentId="8_{36E69CDE-9839-4250-A6D7-31AB1CDC20D0}" xr6:coauthVersionLast="47" xr6:coauthVersionMax="47" xr10:uidLastSave="{00000000-0000-0000-0000-000000000000}"/>
  <bookViews>
    <workbookView xWindow="4455" yWindow="3255" windowWidth="21600" windowHeight="11385" xr2:uid="{00000000-000D-0000-FFFF-FFFF00000000}"/>
  </bookViews>
  <sheets>
    <sheet name="Rekapitulácia stavby" sheetId="1" r:id="rId1"/>
    <sheet name="8 - Zateplenie objektu" sheetId="2" r:id="rId2"/>
  </sheets>
  <definedNames>
    <definedName name="_xlnm._FilterDatabase" localSheetId="1" hidden="1">'8 - Zateplenie objektu'!$C$122:$K$152</definedName>
    <definedName name="_xlnm.Print_Titles" localSheetId="1">'8 - Zateplenie objektu'!$122:$122</definedName>
    <definedName name="_xlnm.Print_Titles" localSheetId="0">'Rekapitulácia stavby'!$92:$92</definedName>
    <definedName name="_xlnm.Print_Area" localSheetId="1">'8 - Zateplenie objektu'!$C$4:$J$76,'8 - Zateplenie objektu'!$C$82:$J$104,'8 - Zateplenie objektu'!$C$110:$J$152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0" i="2"/>
  <c r="BH140" i="2"/>
  <c r="BG140" i="2"/>
  <c r="BE140" i="2"/>
  <c r="T140" i="2"/>
  <c r="T139" i="2"/>
  <c r="R140" i="2"/>
  <c r="R139" i="2" s="1"/>
  <c r="P140" i="2"/>
  <c r="P139" i="2" s="1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F117" i="2"/>
  <c r="E115" i="2"/>
  <c r="F89" i="2"/>
  <c r="E87" i="2"/>
  <c r="J24" i="2"/>
  <c r="E24" i="2"/>
  <c r="J120" i="2" s="1"/>
  <c r="J23" i="2"/>
  <c r="J21" i="2"/>
  <c r="E21" i="2"/>
  <c r="J119" i="2"/>
  <c r="J20" i="2"/>
  <c r="J18" i="2"/>
  <c r="E18" i="2"/>
  <c r="F120" i="2" s="1"/>
  <c r="J17" i="2"/>
  <c r="J15" i="2"/>
  <c r="E15" i="2"/>
  <c r="F91" i="2" s="1"/>
  <c r="J14" i="2"/>
  <c r="J12" i="2"/>
  <c r="J117" i="2"/>
  <c r="E7" i="2"/>
  <c r="E113" i="2" s="1"/>
  <c r="L90" i="1"/>
  <c r="AM90" i="1"/>
  <c r="AM89" i="1"/>
  <c r="L89" i="1"/>
  <c r="AM87" i="1"/>
  <c r="L87" i="1"/>
  <c r="L85" i="1"/>
  <c r="L84" i="1"/>
  <c r="BK152" i="2"/>
  <c r="J152" i="2"/>
  <c r="BK151" i="2"/>
  <c r="J151" i="2"/>
  <c r="BK149" i="2"/>
  <c r="J149" i="2"/>
  <c r="BK148" i="2"/>
  <c r="J148" i="2"/>
  <c r="BK147" i="2"/>
  <c r="J147" i="2"/>
  <c r="BK146" i="2"/>
  <c r="J146" i="2"/>
  <c r="BK145" i="2"/>
  <c r="J145" i="2"/>
  <c r="BK144" i="2"/>
  <c r="J144" i="2"/>
  <c r="BK143" i="2"/>
  <c r="J143" i="2"/>
  <c r="BK140" i="2"/>
  <c r="J140" i="2"/>
  <c r="BK138" i="2"/>
  <c r="J138" i="2"/>
  <c r="BK135" i="2"/>
  <c r="J134" i="2"/>
  <c r="BK133" i="2"/>
  <c r="BK132" i="2"/>
  <c r="BK129" i="2"/>
  <c r="BK128" i="2"/>
  <c r="J127" i="2"/>
  <c r="BK126" i="2"/>
  <c r="AS94" i="1"/>
  <c r="BK137" i="2"/>
  <c r="BK136" i="2"/>
  <c r="J135" i="2"/>
  <c r="BK134" i="2"/>
  <c r="J133" i="2"/>
  <c r="BK130" i="2"/>
  <c r="J129" i="2"/>
  <c r="J126" i="2"/>
  <c r="J132" i="2"/>
  <c r="J130" i="2"/>
  <c r="J128" i="2"/>
  <c r="BK127" i="2"/>
  <c r="J137" i="2"/>
  <c r="J136" i="2"/>
  <c r="R125" i="2" l="1"/>
  <c r="BK125" i="2"/>
  <c r="J125" i="2" s="1"/>
  <c r="J98" i="2" s="1"/>
  <c r="P125" i="2"/>
  <c r="P124" i="2"/>
  <c r="P123" i="2" s="1"/>
  <c r="AU95" i="1" s="1"/>
  <c r="AU94" i="1" s="1"/>
  <c r="T125" i="2"/>
  <c r="BK131" i="2"/>
  <c r="J131" i="2" s="1"/>
  <c r="J99" i="2" s="1"/>
  <c r="P131" i="2"/>
  <c r="R131" i="2"/>
  <c r="T131" i="2"/>
  <c r="BK142" i="2"/>
  <c r="J142" i="2" s="1"/>
  <c r="J102" i="2" s="1"/>
  <c r="P142" i="2"/>
  <c r="P141" i="2"/>
  <c r="R142" i="2"/>
  <c r="R141" i="2"/>
  <c r="T142" i="2"/>
  <c r="T141" i="2" s="1"/>
  <c r="BK150" i="2"/>
  <c r="J150" i="2" s="1"/>
  <c r="J103" i="2" s="1"/>
  <c r="P150" i="2"/>
  <c r="R150" i="2"/>
  <c r="T150" i="2"/>
  <c r="BF133" i="2"/>
  <c r="BF135" i="2"/>
  <c r="BF140" i="2"/>
  <c r="J89" i="2"/>
  <c r="F92" i="2"/>
  <c r="F119" i="2"/>
  <c r="BF128" i="2"/>
  <c r="BF132" i="2"/>
  <c r="J92" i="2"/>
  <c r="E85" i="2"/>
  <c r="J91" i="2"/>
  <c r="BF126" i="2"/>
  <c r="BF127" i="2"/>
  <c r="BF129" i="2"/>
  <c r="BF130" i="2"/>
  <c r="BF134" i="2"/>
  <c r="BF136" i="2"/>
  <c r="BF137" i="2"/>
  <c r="BF138" i="2"/>
  <c r="BF143" i="2"/>
  <c r="BF144" i="2"/>
  <c r="BF145" i="2"/>
  <c r="BF146" i="2"/>
  <c r="BF147" i="2"/>
  <c r="BF148" i="2"/>
  <c r="BF149" i="2"/>
  <c r="BF151" i="2"/>
  <c r="BF152" i="2"/>
  <c r="BK139" i="2"/>
  <c r="J139" i="2"/>
  <c r="J100" i="2" s="1"/>
  <c r="F33" i="2"/>
  <c r="AZ95" i="1" s="1"/>
  <c r="AZ94" i="1" s="1"/>
  <c r="W29" i="1" s="1"/>
  <c r="F37" i="2"/>
  <c r="BD95" i="1" s="1"/>
  <c r="BD94" i="1" s="1"/>
  <c r="W33" i="1" s="1"/>
  <c r="J33" i="2"/>
  <c r="AV95" i="1" s="1"/>
  <c r="F35" i="2"/>
  <c r="BB95" i="1" s="1"/>
  <c r="BB94" i="1" s="1"/>
  <c r="AX94" i="1" s="1"/>
  <c r="F36" i="2"/>
  <c r="BC95" i="1" s="1"/>
  <c r="BC94" i="1" s="1"/>
  <c r="W32" i="1" s="1"/>
  <c r="R124" i="2" l="1"/>
  <c r="R123" i="2" s="1"/>
  <c r="T124" i="2"/>
  <c r="T123" i="2"/>
  <c r="BK124" i="2"/>
  <c r="J124" i="2"/>
  <c r="J97" i="2" s="1"/>
  <c r="BK141" i="2"/>
  <c r="J141" i="2"/>
  <c r="J101" i="2"/>
  <c r="AV94" i="1"/>
  <c r="AK29" i="1" s="1"/>
  <c r="W31" i="1"/>
  <c r="J34" i="2"/>
  <c r="AW95" i="1" s="1"/>
  <c r="AT95" i="1" s="1"/>
  <c r="AY94" i="1"/>
  <c r="F34" i="2"/>
  <c r="BA95" i="1" s="1"/>
  <c r="BA94" i="1" s="1"/>
  <c r="W30" i="1" s="1"/>
  <c r="BK123" i="2" l="1"/>
  <c r="J123" i="2" s="1"/>
  <c r="J96" i="2" s="1"/>
  <c r="AW94" i="1"/>
  <c r="AK30" i="1" s="1"/>
  <c r="AT94" i="1" l="1"/>
  <c r="J30" i="2"/>
  <c r="AG95" i="1" s="1"/>
  <c r="AG94" i="1" s="1"/>
  <c r="AK26" i="1" s="1"/>
  <c r="AK35" i="1" s="1"/>
  <c r="AN95" i="1" l="1"/>
  <c r="J39" i="2"/>
  <c r="AN94" i="1"/>
</calcChain>
</file>

<file path=xl/sharedStrings.xml><?xml version="1.0" encoding="utf-8"?>
<sst xmlns="http://schemas.openxmlformats.org/spreadsheetml/2006/main" count="601" uniqueCount="216">
  <si>
    <t>Export Komplet</t>
  </si>
  <si>
    <t/>
  </si>
  <si>
    <t>2.0</t>
  </si>
  <si>
    <t>False</t>
  </si>
  <si>
    <t>{57dc1aea-70c3-4c8b-adcd-74456c567277}</t>
  </si>
  <si>
    <t>&gt;&gt;  skryté stĺpce  &lt;&lt;</t>
  </si>
  <si>
    <t>0,001</t>
  </si>
  <si>
    <t>20</t>
  </si>
  <si>
    <t>v ---  nižšie sa nachádzajú doplnkové a pomocné údaje k zostavám  --- v</t>
  </si>
  <si>
    <t>Kód:</t>
  </si>
  <si>
    <t>03_final</t>
  </si>
  <si>
    <t>Stavba:</t>
  </si>
  <si>
    <t>Rekonštrukcia kultúrneho domu Dubové</t>
  </si>
  <si>
    <t>JKSO:</t>
  </si>
  <si>
    <t>KS:</t>
  </si>
  <si>
    <t>Miesto:</t>
  </si>
  <si>
    <t>Dubové</t>
  </si>
  <si>
    <t>Dátum:</t>
  </si>
  <si>
    <t>18. 1. 2019</t>
  </si>
  <si>
    <t>Objednávateľ:</t>
  </si>
  <si>
    <t>IČO:</t>
  </si>
  <si>
    <t>Obec Dubové</t>
  </si>
  <si>
    <t>IČ DPH:</t>
  </si>
  <si>
    <t>Zhotoviteľ:</t>
  </si>
  <si>
    <t>TECHNOHALL Slovakia SK s.r.o.</t>
  </si>
  <si>
    <t>Projektant:</t>
  </si>
  <si>
    <t xml:space="preserve"> 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</si>
  <si>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</si>
  <si>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</si>
  <si>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</si>
  <si>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</si>
  <si>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</si>
  <si>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</si>
  <si>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</si>
  <si>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</si>
  <si>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</si>
  <si>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</si>
  <si>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</si>
  <si>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</si>
  <si>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</si>
  <si>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</si>
  <si>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</si>
  <si>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</si>
  <si>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</si>
  <si>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</si>
  <si>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</si>
  <si>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</si>
  <si>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</si>
  <si>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</si>
  <si>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</si>
  <si>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</si>
  <si>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</si>
  <si>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</si>
  <si>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</si>
  <si>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</si>
  <si>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</si>
  <si>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</si>
  <si>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</si>
  <si>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</si>
  <si>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</si>
  <si>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</si>
  <si>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</si>
  <si>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</si>
  <si>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</si>
  <si>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</si>
  <si>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</si>
  <si>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</si>
  <si>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</si>
  <si>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</si>
  <si>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</si>
  <si>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</si>
  <si>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</si>
  <si>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</si>
  <si>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</si>
  <si>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</si>
  <si>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</si>
  <si>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8</t>
  </si>
  <si>
    <t>Zateplenie objektu</t>
  </si>
  <si>
    <t>STA</t>
  </si>
  <si>
    <t>1</t>
  </si>
  <si>
    <t>{0b79baba-133a-4937-9a33-f4e5198e1bec}</t>
  </si>
  <si>
    <t>KRYCÍ LIST ROZPOČTU</t>
  </si>
  <si>
    <t>Objekt:</t>
  </si>
  <si>
    <t>8 - Zateplenie objektu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</si>
  <si>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</si>
  <si>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</si>
  <si>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</si>
  <si>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</si>
  <si>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</si>
  <si>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</si>
  <si>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</si>
  <si>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</si>
  <si>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</si>
  <si>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</si>
  <si>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</si>
  <si>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</si>
  <si>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</si>
  <si>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</si>
  <si>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</si>
  <si>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</si>
  <si>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</si>
  <si>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</si>
  <si>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</si>
  <si>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</si>
  <si>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</si>
  <si>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</si>
  <si>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</si>
  <si>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</si>
  <si>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</si>
  <si>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</si>
  <si>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</si>
  <si>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</si>
  <si>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</si>
  <si>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</si>
  <si>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622467661</t>
  </si>
  <si>
    <t>Vonkajšia omietka stien tenkovrstvová, silikónová, roztieraná, hr. 2 mm</t>
  </si>
  <si>
    <t>m2</t>
  </si>
  <si>
    <t>4</t>
  </si>
  <si>
    <t>2</t>
  </si>
  <si>
    <t>1552508151</t>
  </si>
  <si>
    <t>612481119.S</t>
  </si>
  <si>
    <t>Potiahnutie vnútorných stien sklotextílnou mriežkou s celoplošným prilepením</t>
  </si>
  <si>
    <t>-1349026530</t>
  </si>
  <si>
    <t>3</t>
  </si>
  <si>
    <t>625251385</t>
  </si>
  <si>
    <t>Kontaktný zatepľovací systém hr. 100 mm - riešenie pre sokel (XPS), kotvy</t>
  </si>
  <si>
    <t>-1612328671</t>
  </si>
  <si>
    <t>625253009</t>
  </si>
  <si>
    <t>Kontaktný zatepľovací systém hr. 120 mm (biely EPS-F),  kotvy</t>
  </si>
  <si>
    <t>405242275</t>
  </si>
  <si>
    <t>5</t>
  </si>
  <si>
    <t>631591115.S</t>
  </si>
  <si>
    <t>Násyp pod zateplenie na strope, s utlačením a urovnaním povrchu (vyrovnanie a doplnenie existujúceho násypu)</t>
  </si>
  <si>
    <t>m3</t>
  </si>
  <si>
    <t>1505626458</t>
  </si>
  <si>
    <t>9</t>
  </si>
  <si>
    <t>Ostatné konštrukcie a práce-búranie</t>
  </si>
  <si>
    <t>941942901</t>
  </si>
  <si>
    <t>Príplatok za prvý a každý ďalší i začatý týždeň použitia lešenia rámového systémového šírky do 0,75 m, výšky do 10 m</t>
  </si>
  <si>
    <t>1570428181</t>
  </si>
  <si>
    <t>7</t>
  </si>
  <si>
    <t>952901111.S</t>
  </si>
  <si>
    <t>Vyčistenie stropu v podkrovnom priestore pred relizáciou zateplenia</t>
  </si>
  <si>
    <t>-51977718</t>
  </si>
  <si>
    <t>953945311</t>
  </si>
  <si>
    <t>Hliníkový soklový profil šírky 123 mm</t>
  </si>
  <si>
    <t>m</t>
  </si>
  <si>
    <t>1119301327</t>
  </si>
  <si>
    <t>953995401</t>
  </si>
  <si>
    <t>Nasadzovacia lišta (okapnička) na soklový profil</t>
  </si>
  <si>
    <t>-1156284576</t>
  </si>
  <si>
    <t>10</t>
  </si>
  <si>
    <t>953995406</t>
  </si>
  <si>
    <t>Okenný a dverový dilatačný profil Basic</t>
  </si>
  <si>
    <t>-2100693595</t>
  </si>
  <si>
    <t>11</t>
  </si>
  <si>
    <t>953995411</t>
  </si>
  <si>
    <t>Nadokenný profil so skrytou okapničkou</t>
  </si>
  <si>
    <t>-104310140</t>
  </si>
  <si>
    <t>12</t>
  </si>
  <si>
    <t>953995421</t>
  </si>
  <si>
    <t>Rohový profil s integrovanou sieťovinou - pevný</t>
  </si>
  <si>
    <t>-668488793</t>
  </si>
  <si>
    <t>99</t>
  </si>
  <si>
    <t>Presun hmôt HSV</t>
  </si>
  <si>
    <t>13</t>
  </si>
  <si>
    <t>999281111</t>
  </si>
  <si>
    <t>Presun hmôt pre opravy a údržbu objektov vrátane vonkajších plášťov výšky do 25 m</t>
  </si>
  <si>
    <t>t</t>
  </si>
  <si>
    <t>-2109763824</t>
  </si>
  <si>
    <t>PSV</t>
  </si>
  <si>
    <t>Práce a dodávky PSV</t>
  </si>
  <si>
    <t>713</t>
  </si>
  <si>
    <t>Izolácie tepelné</t>
  </si>
  <si>
    <t>14</t>
  </si>
  <si>
    <t>713111111</t>
  </si>
  <si>
    <t>Montáž tepelnej izolácie stropov minerálnou vlnou, vrchom kladenou voľne</t>
  </si>
  <si>
    <t>16</t>
  </si>
  <si>
    <t>476835542</t>
  </si>
  <si>
    <t>15</t>
  </si>
  <si>
    <t>M</t>
  </si>
  <si>
    <t>631440003700.S</t>
  </si>
  <si>
    <t>Doska z minerálnej vlny hr. 50 mm, izolácia pre šikmé strechy, nezaťažené stropy, priečky</t>
  </si>
  <si>
    <t>32</t>
  </si>
  <si>
    <t>-1156068701</t>
  </si>
  <si>
    <t>631440004000.S</t>
  </si>
  <si>
    <t>Doska z minerálnej vlny hr. 100 mm, izolácia pre šikmé strechy, nezaťažené stropy, priečky</t>
  </si>
  <si>
    <t>392046508</t>
  </si>
  <si>
    <t>17</t>
  </si>
  <si>
    <t>713.1</t>
  </si>
  <si>
    <t>Zakrývanie tepelnej izolácie podláh fóliou vrátane prelepenia spojov, (parotesná fólia pod izoláciu, ochranná difúzna fólia na tepelnú izoláciu)</t>
  </si>
  <si>
    <t>630701184</t>
  </si>
  <si>
    <t>18</t>
  </si>
  <si>
    <t>283230006800</t>
  </si>
  <si>
    <t>Parotesné zábrany s imtegrovaným lepiacim pásom, hliníková vrstva uložená medzi vysoko transparentnou PES fóliou a PE fóliou s vystužujúcou mriežkou (180g/m2)</t>
  </si>
  <si>
    <t>-1153648936</t>
  </si>
  <si>
    <t>19</t>
  </si>
  <si>
    <t>283280002500</t>
  </si>
  <si>
    <t>Poistná hydroizolačná PP fólia  s integrovanými samolepiacimi okrajmi po oboch stranách pásu, hmotnosť 130 g/m2,</t>
  </si>
  <si>
    <t>-352365777</t>
  </si>
  <si>
    <t>998713101</t>
  </si>
  <si>
    <t>Presun hmôt pre izolácie tepelné v objektoch výšky do 6 m</t>
  </si>
  <si>
    <t>-40493255</t>
  </si>
  <si>
    <t>VRN</t>
  </si>
  <si>
    <t>Investičné náklady neobsiahnuté v cenách</t>
  </si>
  <si>
    <t>21</t>
  </si>
  <si>
    <t>000700051.S</t>
  </si>
  <si>
    <t>eur</t>
  </si>
  <si>
    <t>1024</t>
  </si>
  <si>
    <t>1132224816</t>
  </si>
  <si>
    <t>22</t>
  </si>
  <si>
    <t>001000034.S</t>
  </si>
  <si>
    <t>Odtrhová skúška</t>
  </si>
  <si>
    <t>-1495756302</t>
  </si>
  <si>
    <t>Príplatok za stažený vnútrostaveniskový presun materiálu pod strešnou konštrukciou, a príplatok za obmedzený prístup časti fasády</t>
  </si>
  <si>
    <t xml:space="preserve">REKAPITULÁCIA STAVBY - Príloha č. 2 k Dodatku č.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</si>
</sst>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167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BE22" sqref="BE2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76" t="s">
        <v>5</v>
      </c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215</v>
      </c>
      <c r="AR4" s="17"/>
      <c r="AS4" s="19" t="s">
        <v>8</v>
      </c>
      <c r="BS4" s="14" t="s">
        <v>6</v>
      </c>
    </row>
    <row r="5" spans="1:74" s="1" customFormat="1" ht="12" customHeight="1">
      <c r="B5" s="17"/>
      <c r="D5" s="20" t="s">
        <v>9</v>
      </c>
      <c r="K5" s="161" t="s">
        <v>10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R5" s="17"/>
      <c r="BS5" s="14" t="s">
        <v>6</v>
      </c>
    </row>
    <row r="6" spans="1:74" s="1" customFormat="1" ht="36.950000000000003" customHeight="1">
      <c r="B6" s="17"/>
      <c r="D6" s="22" t="s">
        <v>11</v>
      </c>
      <c r="K6" s="163" t="s">
        <v>12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R6" s="17"/>
      <c r="BS6" s="14" t="s">
        <v>6</v>
      </c>
    </row>
    <row r="7" spans="1:74" s="1" customFormat="1" ht="12" customHeight="1">
      <c r="B7" s="17"/>
      <c r="D7" s="23" t="s">
        <v>13</v>
      </c>
      <c r="K7" s="21" t="s">
        <v>1</v>
      </c>
      <c r="AK7" s="23" t="s">
        <v>14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15</v>
      </c>
      <c r="K8" s="21" t="s">
        <v>16</v>
      </c>
      <c r="AK8" s="23" t="s">
        <v>17</v>
      </c>
      <c r="AN8" s="21" t="s">
        <v>18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19</v>
      </c>
      <c r="AK10" s="23" t="s">
        <v>20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21</v>
      </c>
      <c r="AK11" s="23" t="s">
        <v>22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23</v>
      </c>
      <c r="AK13" s="23" t="s">
        <v>20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24</v>
      </c>
      <c r="AK14" s="23" t="s">
        <v>22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25</v>
      </c>
      <c r="AK16" s="23" t="s">
        <v>20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26</v>
      </c>
      <c r="AK17" s="23" t="s">
        <v>22</v>
      </c>
      <c r="AN17" s="21" t="s">
        <v>1</v>
      </c>
      <c r="AR17" s="17"/>
      <c r="BS17" s="14" t="s">
        <v>27</v>
      </c>
    </row>
    <row r="18" spans="1:71" s="1" customFormat="1" ht="6.95" customHeight="1">
      <c r="B18" s="17"/>
      <c r="AR18" s="17"/>
      <c r="BS18" s="14" t="s">
        <v>28</v>
      </c>
    </row>
    <row r="19" spans="1:71" s="1" customFormat="1" ht="12" customHeight="1">
      <c r="B19" s="17"/>
      <c r="D19" s="23" t="s">
        <v>29</v>
      </c>
      <c r="AK19" s="23" t="s">
        <v>20</v>
      </c>
      <c r="AN19" s="21" t="s">
        <v>1</v>
      </c>
      <c r="AR19" s="17"/>
      <c r="BS19" s="14" t="s">
        <v>28</v>
      </c>
    </row>
    <row r="20" spans="1:71" s="1" customFormat="1" ht="18.399999999999999" customHeight="1">
      <c r="B20" s="17"/>
      <c r="E20" s="21" t="s">
        <v>26</v>
      </c>
      <c r="AK20" s="23" t="s">
        <v>22</v>
      </c>
      <c r="AN20" s="21" t="s">
        <v>1</v>
      </c>
      <c r="AR20" s="17"/>
      <c r="BS20" s="14" t="s">
        <v>27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30</v>
      </c>
      <c r="AR22" s="17"/>
    </row>
    <row r="23" spans="1:71" s="1" customFormat="1" ht="16.5" customHeight="1">
      <c r="B23" s="17"/>
      <c r="E23" s="164" t="s">
        <v>1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65">
        <f>ROUND(AG94,2)</f>
        <v>35107.980000000003</v>
      </c>
      <c r="AL26" s="166"/>
      <c r="AM26" s="166"/>
      <c r="AN26" s="166"/>
      <c r="AO26" s="166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7" t="s">
        <v>32</v>
      </c>
      <c r="M28" s="167"/>
      <c r="N28" s="167"/>
      <c r="O28" s="167"/>
      <c r="P28" s="167"/>
      <c r="Q28" s="26"/>
      <c r="R28" s="26"/>
      <c r="S28" s="26"/>
      <c r="T28" s="26"/>
      <c r="U28" s="26"/>
      <c r="V28" s="26"/>
      <c r="W28" s="167" t="s">
        <v>33</v>
      </c>
      <c r="X28" s="167"/>
      <c r="Y28" s="167"/>
      <c r="Z28" s="167"/>
      <c r="AA28" s="167"/>
      <c r="AB28" s="167"/>
      <c r="AC28" s="167"/>
      <c r="AD28" s="167"/>
      <c r="AE28" s="167"/>
      <c r="AF28" s="26"/>
      <c r="AG28" s="26"/>
      <c r="AH28" s="26"/>
      <c r="AI28" s="26"/>
      <c r="AJ28" s="26"/>
      <c r="AK28" s="167" t="s">
        <v>34</v>
      </c>
      <c r="AL28" s="167"/>
      <c r="AM28" s="167"/>
      <c r="AN28" s="167"/>
      <c r="AO28" s="167"/>
      <c r="AP28" s="26"/>
      <c r="AQ28" s="26"/>
      <c r="AR28" s="27"/>
      <c r="BE28" s="26"/>
    </row>
    <row r="29" spans="1:71" s="3" customFormat="1" ht="14.45" customHeight="1">
      <c r="B29" s="31"/>
      <c r="D29" s="23" t="s">
        <v>35</v>
      </c>
      <c r="F29" s="23" t="s">
        <v>36</v>
      </c>
      <c r="L29" s="170">
        <v>0.2</v>
      </c>
      <c r="M29" s="169"/>
      <c r="N29" s="169"/>
      <c r="O29" s="169"/>
      <c r="P29" s="169"/>
      <c r="W29" s="168">
        <f>ROUND(AZ94, 2)</f>
        <v>0</v>
      </c>
      <c r="X29" s="169"/>
      <c r="Y29" s="169"/>
      <c r="Z29" s="169"/>
      <c r="AA29" s="169"/>
      <c r="AB29" s="169"/>
      <c r="AC29" s="169"/>
      <c r="AD29" s="169"/>
      <c r="AE29" s="169"/>
      <c r="AK29" s="168">
        <f>ROUND(AV94, 2)</f>
        <v>0</v>
      </c>
      <c r="AL29" s="169"/>
      <c r="AM29" s="169"/>
      <c r="AN29" s="169"/>
      <c r="AO29" s="169"/>
      <c r="AR29" s="31"/>
    </row>
    <row r="30" spans="1:71" s="3" customFormat="1" ht="14.45" customHeight="1">
      <c r="B30" s="31"/>
      <c r="F30" s="23" t="s">
        <v>37</v>
      </c>
      <c r="L30" s="170">
        <v>0.2</v>
      </c>
      <c r="M30" s="169"/>
      <c r="N30" s="169"/>
      <c r="O30" s="169"/>
      <c r="P30" s="169"/>
      <c r="W30" s="168">
        <f>ROUND(BA94, 2)</f>
        <v>35107.980000000003</v>
      </c>
      <c r="X30" s="169"/>
      <c r="Y30" s="169"/>
      <c r="Z30" s="169"/>
      <c r="AA30" s="169"/>
      <c r="AB30" s="169"/>
      <c r="AC30" s="169"/>
      <c r="AD30" s="169"/>
      <c r="AE30" s="169"/>
      <c r="AK30" s="168">
        <f>ROUND(AW94, 2)</f>
        <v>7021.6</v>
      </c>
      <c r="AL30" s="169"/>
      <c r="AM30" s="169"/>
      <c r="AN30" s="169"/>
      <c r="AO30" s="169"/>
      <c r="AR30" s="31"/>
    </row>
    <row r="31" spans="1:71" s="3" customFormat="1" ht="14.45" hidden="1" customHeight="1">
      <c r="B31" s="31"/>
      <c r="F31" s="23" t="s">
        <v>38</v>
      </c>
      <c r="L31" s="170">
        <v>0.2</v>
      </c>
      <c r="M31" s="169"/>
      <c r="N31" s="169"/>
      <c r="O31" s="169"/>
      <c r="P31" s="169"/>
      <c r="W31" s="168">
        <f>ROUND(BB94, 2)</f>
        <v>0</v>
      </c>
      <c r="X31" s="169"/>
      <c r="Y31" s="169"/>
      <c r="Z31" s="169"/>
      <c r="AA31" s="169"/>
      <c r="AB31" s="169"/>
      <c r="AC31" s="169"/>
      <c r="AD31" s="169"/>
      <c r="AE31" s="169"/>
      <c r="AK31" s="168">
        <v>0</v>
      </c>
      <c r="AL31" s="169"/>
      <c r="AM31" s="169"/>
      <c r="AN31" s="169"/>
      <c r="AO31" s="169"/>
      <c r="AR31" s="31"/>
    </row>
    <row r="32" spans="1:71" s="3" customFormat="1" ht="14.45" hidden="1" customHeight="1">
      <c r="B32" s="31"/>
      <c r="F32" s="23" t="s">
        <v>39</v>
      </c>
      <c r="L32" s="170">
        <v>0.2</v>
      </c>
      <c r="M32" s="169"/>
      <c r="N32" s="169"/>
      <c r="O32" s="169"/>
      <c r="P32" s="169"/>
      <c r="W32" s="168">
        <f>ROUND(BC94, 2)</f>
        <v>0</v>
      </c>
      <c r="X32" s="169"/>
      <c r="Y32" s="169"/>
      <c r="Z32" s="169"/>
      <c r="AA32" s="169"/>
      <c r="AB32" s="169"/>
      <c r="AC32" s="169"/>
      <c r="AD32" s="169"/>
      <c r="AE32" s="169"/>
      <c r="AK32" s="168">
        <v>0</v>
      </c>
      <c r="AL32" s="169"/>
      <c r="AM32" s="169"/>
      <c r="AN32" s="169"/>
      <c r="AO32" s="169"/>
      <c r="AR32" s="31"/>
    </row>
    <row r="33" spans="1:57" s="3" customFormat="1" ht="14.45" hidden="1" customHeight="1">
      <c r="B33" s="31"/>
      <c r="F33" s="23" t="s">
        <v>40</v>
      </c>
      <c r="L33" s="170">
        <v>0</v>
      </c>
      <c r="M33" s="169"/>
      <c r="N33" s="169"/>
      <c r="O33" s="169"/>
      <c r="P33" s="169"/>
      <c r="W33" s="168">
        <f>ROUND(BD94, 2)</f>
        <v>0</v>
      </c>
      <c r="X33" s="169"/>
      <c r="Y33" s="169"/>
      <c r="Z33" s="169"/>
      <c r="AA33" s="169"/>
      <c r="AB33" s="169"/>
      <c r="AC33" s="169"/>
      <c r="AD33" s="169"/>
      <c r="AE33" s="169"/>
      <c r="AK33" s="168">
        <v>0</v>
      </c>
      <c r="AL33" s="169"/>
      <c r="AM33" s="169"/>
      <c r="AN33" s="169"/>
      <c r="AO33" s="169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41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42</v>
      </c>
      <c r="U35" s="34"/>
      <c r="V35" s="34"/>
      <c r="W35" s="34"/>
      <c r="X35" s="191" t="s">
        <v>43</v>
      </c>
      <c r="Y35" s="192"/>
      <c r="Z35" s="192"/>
      <c r="AA35" s="192"/>
      <c r="AB35" s="192"/>
      <c r="AC35" s="34"/>
      <c r="AD35" s="34"/>
      <c r="AE35" s="34"/>
      <c r="AF35" s="34"/>
      <c r="AG35" s="34"/>
      <c r="AH35" s="34"/>
      <c r="AI35" s="34"/>
      <c r="AJ35" s="34"/>
      <c r="AK35" s="193">
        <f>SUM(AK26:AK33)</f>
        <v>42129.58</v>
      </c>
      <c r="AL35" s="192"/>
      <c r="AM35" s="192"/>
      <c r="AN35" s="192"/>
      <c r="AO35" s="194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45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47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46</v>
      </c>
      <c r="AI60" s="29"/>
      <c r="AJ60" s="29"/>
      <c r="AK60" s="29"/>
      <c r="AL60" s="29"/>
      <c r="AM60" s="39" t="s">
        <v>47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48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49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46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47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46</v>
      </c>
      <c r="AI75" s="29"/>
      <c r="AJ75" s="29"/>
      <c r="AK75" s="29"/>
      <c r="AL75" s="29"/>
      <c r="AM75" s="39" t="s">
        <v>47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50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9</v>
      </c>
      <c r="L84" s="4" t="str">
        <f>K5</f>
        <v>03_final</v>
      </c>
      <c r="AR84" s="45"/>
    </row>
    <row r="85" spans="1:91" s="5" customFormat="1" ht="36.950000000000003" customHeight="1">
      <c r="B85" s="46"/>
      <c r="C85" s="47" t="s">
        <v>11</v>
      </c>
      <c r="L85" s="182" t="str">
        <f>K6</f>
        <v>Rekonštrukcia kultúrneho domu Dubové</v>
      </c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15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Dubové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17</v>
      </c>
      <c r="AJ87" s="26"/>
      <c r="AK87" s="26"/>
      <c r="AL87" s="26"/>
      <c r="AM87" s="184" t="str">
        <f>IF(AN8= "","",AN8)</f>
        <v>18. 1. 2019</v>
      </c>
      <c r="AN87" s="184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19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Obec Dubové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185" t="str">
        <f>IF(E17="","",E17)</f>
        <v xml:space="preserve"> </v>
      </c>
      <c r="AN89" s="186"/>
      <c r="AO89" s="186"/>
      <c r="AP89" s="186"/>
      <c r="AQ89" s="26"/>
      <c r="AR89" s="27"/>
      <c r="AS89" s="187" t="s">
        <v>51</v>
      </c>
      <c r="AT89" s="188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23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>TECHNOHALL Slovakia SK s.r.o.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29</v>
      </c>
      <c r="AJ90" s="26"/>
      <c r="AK90" s="26"/>
      <c r="AL90" s="26"/>
      <c r="AM90" s="185" t="str">
        <f>IF(E20="","",E20)</f>
        <v xml:space="preserve"> </v>
      </c>
      <c r="AN90" s="186"/>
      <c r="AO90" s="186"/>
      <c r="AP90" s="186"/>
      <c r="AQ90" s="26"/>
      <c r="AR90" s="27"/>
      <c r="AS90" s="189"/>
      <c r="AT90" s="190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9"/>
      <c r="AT91" s="190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77" t="s">
        <v>52</v>
      </c>
      <c r="D92" s="178"/>
      <c r="E92" s="178"/>
      <c r="F92" s="178"/>
      <c r="G92" s="178"/>
      <c r="H92" s="54"/>
      <c r="I92" s="179" t="s">
        <v>53</v>
      </c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80" t="s">
        <v>54</v>
      </c>
      <c r="AH92" s="178"/>
      <c r="AI92" s="178"/>
      <c r="AJ92" s="178"/>
      <c r="AK92" s="178"/>
      <c r="AL92" s="178"/>
      <c r="AM92" s="178"/>
      <c r="AN92" s="179" t="s">
        <v>55</v>
      </c>
      <c r="AO92" s="178"/>
      <c r="AP92" s="181"/>
      <c r="AQ92" s="55" t="s">
        <v>56</v>
      </c>
      <c r="AR92" s="27"/>
      <c r="AS92" s="56" t="s">
        <v>57</v>
      </c>
      <c r="AT92" s="57" t="s">
        <v>58</v>
      </c>
      <c r="AU92" s="57" t="s">
        <v>59</v>
      </c>
      <c r="AV92" s="57" t="s">
        <v>60</v>
      </c>
      <c r="AW92" s="57" t="s">
        <v>61</v>
      </c>
      <c r="AX92" s="57" t="s">
        <v>62</v>
      </c>
      <c r="AY92" s="57" t="s">
        <v>63</v>
      </c>
      <c r="AZ92" s="57" t="s">
        <v>64</v>
      </c>
      <c r="BA92" s="57" t="s">
        <v>65</v>
      </c>
      <c r="BB92" s="57" t="s">
        <v>66</v>
      </c>
      <c r="BC92" s="57" t="s">
        <v>67</v>
      </c>
      <c r="BD92" s="58" t="s">
        <v>68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69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4">
        <f>ROUND(AG95,2)</f>
        <v>35107.980000000003</v>
      </c>
      <c r="AH94" s="174"/>
      <c r="AI94" s="174"/>
      <c r="AJ94" s="174"/>
      <c r="AK94" s="174"/>
      <c r="AL94" s="174"/>
      <c r="AM94" s="174"/>
      <c r="AN94" s="175">
        <f>SUM(AG94,AT94)</f>
        <v>42129.58</v>
      </c>
      <c r="AO94" s="175"/>
      <c r="AP94" s="175"/>
      <c r="AQ94" s="66" t="s">
        <v>1</v>
      </c>
      <c r="AR94" s="62"/>
      <c r="AS94" s="67">
        <f>ROUND(AS95,2)</f>
        <v>0</v>
      </c>
      <c r="AT94" s="68">
        <f>ROUND(SUM(AV94:AW94),2)</f>
        <v>7021.6</v>
      </c>
      <c r="AU94" s="69">
        <f>ROUND(AU95,5)</f>
        <v>871.20288000000005</v>
      </c>
      <c r="AV94" s="68">
        <f>ROUND(AZ94*L29,2)</f>
        <v>0</v>
      </c>
      <c r="AW94" s="68">
        <f>ROUND(BA94*L30,2)</f>
        <v>7021.6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35107.980000000003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70</v>
      </c>
      <c r="BT94" s="71" t="s">
        <v>71</v>
      </c>
      <c r="BU94" s="72" t="s">
        <v>72</v>
      </c>
      <c r="BV94" s="71" t="s">
        <v>73</v>
      </c>
      <c r="BW94" s="71" t="s">
        <v>4</v>
      </c>
      <c r="BX94" s="71" t="s">
        <v>74</v>
      </c>
      <c r="CL94" s="71" t="s">
        <v>1</v>
      </c>
    </row>
    <row r="95" spans="1:91" s="7" customFormat="1" ht="16.5" customHeight="1">
      <c r="A95" s="73" t="s">
        <v>75</v>
      </c>
      <c r="B95" s="74"/>
      <c r="C95" s="75"/>
      <c r="D95" s="173" t="s">
        <v>76</v>
      </c>
      <c r="E95" s="173"/>
      <c r="F95" s="173"/>
      <c r="G95" s="173"/>
      <c r="H95" s="173"/>
      <c r="I95" s="76"/>
      <c r="J95" s="173" t="s">
        <v>77</v>
      </c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1">
        <f>'8 - Zateplenie objektu'!J30</f>
        <v>35107.980000000003</v>
      </c>
      <c r="AH95" s="172"/>
      <c r="AI95" s="172"/>
      <c r="AJ95" s="172"/>
      <c r="AK95" s="172"/>
      <c r="AL95" s="172"/>
      <c r="AM95" s="172"/>
      <c r="AN95" s="171">
        <f>SUM(AG95,AT95)</f>
        <v>42129.58</v>
      </c>
      <c r="AO95" s="172"/>
      <c r="AP95" s="172"/>
      <c r="AQ95" s="77" t="s">
        <v>78</v>
      </c>
      <c r="AR95" s="74"/>
      <c r="AS95" s="78">
        <v>0</v>
      </c>
      <c r="AT95" s="79">
        <f>ROUND(SUM(AV95:AW95),2)</f>
        <v>7021.6</v>
      </c>
      <c r="AU95" s="80">
        <f>'8 - Zateplenie objektu'!P123</f>
        <v>871.20288379999988</v>
      </c>
      <c r="AV95" s="79">
        <f>'8 - Zateplenie objektu'!J33</f>
        <v>0</v>
      </c>
      <c r="AW95" s="79">
        <f>'8 - Zateplenie objektu'!J34</f>
        <v>7021.6</v>
      </c>
      <c r="AX95" s="79">
        <f>'8 - Zateplenie objektu'!J35</f>
        <v>0</v>
      </c>
      <c r="AY95" s="79">
        <f>'8 - Zateplenie objektu'!J36</f>
        <v>0</v>
      </c>
      <c r="AZ95" s="79">
        <f>'8 - Zateplenie objektu'!F33</f>
        <v>0</v>
      </c>
      <c r="BA95" s="79">
        <f>'8 - Zateplenie objektu'!F34</f>
        <v>35107.980000000003</v>
      </c>
      <c r="BB95" s="79">
        <f>'8 - Zateplenie objektu'!F35</f>
        <v>0</v>
      </c>
      <c r="BC95" s="79">
        <f>'8 - Zateplenie objektu'!F36</f>
        <v>0</v>
      </c>
      <c r="BD95" s="81">
        <f>'8 - Zateplenie objektu'!F37</f>
        <v>0</v>
      </c>
      <c r="BT95" s="82" t="s">
        <v>79</v>
      </c>
      <c r="BV95" s="82" t="s">
        <v>73</v>
      </c>
      <c r="BW95" s="82" t="s">
        <v>80</v>
      </c>
      <c r="BX95" s="82" t="s">
        <v>4</v>
      </c>
      <c r="CL95" s="82" t="s">
        <v>1</v>
      </c>
      <c r="CM95" s="82" t="s">
        <v>71</v>
      </c>
    </row>
    <row r="96" spans="1:91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8 - Zateplenie objektu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53"/>
  <sheetViews>
    <sheetView showGridLines="0" topLeftCell="A140" workbookViewId="0">
      <selection activeCell="Z146" sqref="Z14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3"/>
    </row>
    <row r="2" spans="1:46" s="1" customFormat="1" ht="36.950000000000003" customHeight="1">
      <c r="L2" s="176" t="s">
        <v>5</v>
      </c>
      <c r="M2" s="162"/>
      <c r="N2" s="162"/>
      <c r="O2" s="162"/>
      <c r="P2" s="162"/>
      <c r="Q2" s="162"/>
      <c r="R2" s="162"/>
      <c r="S2" s="162"/>
      <c r="T2" s="162"/>
      <c r="U2" s="162"/>
      <c r="V2" s="162"/>
      <c r="AT2" s="14" t="s">
        <v>80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81</v>
      </c>
      <c r="L4" s="17"/>
      <c r="M4" s="84" t="s">
        <v>8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11</v>
      </c>
      <c r="L6" s="17"/>
    </row>
    <row r="7" spans="1:46" s="1" customFormat="1" ht="16.5" customHeight="1">
      <c r="B7" s="17"/>
      <c r="E7" s="196" t="str">
        <f>'Rekapitulácia stavby'!K6</f>
        <v>Rekonštrukcia kultúrneho domu Dubové</v>
      </c>
      <c r="F7" s="197"/>
      <c r="G7" s="197"/>
      <c r="H7" s="197"/>
      <c r="L7" s="17"/>
    </row>
    <row r="8" spans="1:46" s="2" customFormat="1" ht="12" customHeight="1">
      <c r="A8" s="26"/>
      <c r="B8" s="27"/>
      <c r="C8" s="26"/>
      <c r="D8" s="23" t="s">
        <v>82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82" t="s">
        <v>83</v>
      </c>
      <c r="F9" s="195"/>
      <c r="G9" s="195"/>
      <c r="H9" s="195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13</v>
      </c>
      <c r="E11" s="26"/>
      <c r="F11" s="21" t="s">
        <v>1</v>
      </c>
      <c r="G11" s="26"/>
      <c r="H11" s="26"/>
      <c r="I11" s="23" t="s">
        <v>14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15</v>
      </c>
      <c r="E12" s="26"/>
      <c r="F12" s="21" t="s">
        <v>26</v>
      </c>
      <c r="G12" s="26"/>
      <c r="H12" s="26"/>
      <c r="I12" s="23" t="s">
        <v>17</v>
      </c>
      <c r="J12" s="49" t="str">
        <f>'Rekapitulácia stavby'!AN8</f>
        <v>18. 1. 2019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tr">
        <f>IF('Rekapitulácia stavby'!AN10="","",'Rekapitulácia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>Obec Dubové</v>
      </c>
      <c r="F15" s="26"/>
      <c r="G15" s="26"/>
      <c r="H15" s="26"/>
      <c r="I15" s="23" t="s">
        <v>22</v>
      </c>
      <c r="J15" s="21" t="str">
        <f>IF('Rekapitulácia stavby'!AN11="","",'Rekapitulácia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61" t="str">
        <f>'Rekapitulácia stavby'!E14</f>
        <v>TECHNOHALL Slovakia SK s.r.o.</v>
      </c>
      <c r="F18" s="161"/>
      <c r="G18" s="161"/>
      <c r="H18" s="161"/>
      <c r="I18" s="23" t="s">
        <v>22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20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22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20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22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164" t="s">
        <v>1</v>
      </c>
      <c r="F27" s="164"/>
      <c r="G27" s="164"/>
      <c r="H27" s="164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88" t="s">
        <v>31</v>
      </c>
      <c r="E30" s="26"/>
      <c r="F30" s="26"/>
      <c r="G30" s="26"/>
      <c r="H30" s="26"/>
      <c r="I30" s="26"/>
      <c r="J30" s="65">
        <f>ROUND(J123, 2)</f>
        <v>35107.980000000003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33</v>
      </c>
      <c r="G32" s="26"/>
      <c r="H32" s="26"/>
      <c r="I32" s="30" t="s">
        <v>32</v>
      </c>
      <c r="J32" s="30" t="s">
        <v>34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89" t="s">
        <v>35</v>
      </c>
      <c r="E33" s="23" t="s">
        <v>36</v>
      </c>
      <c r="F33" s="90">
        <f>ROUND((SUM(BE123:BE152)),  2)</f>
        <v>0</v>
      </c>
      <c r="G33" s="26"/>
      <c r="H33" s="26"/>
      <c r="I33" s="91">
        <v>0.2</v>
      </c>
      <c r="J33" s="90">
        <f>ROUND(((SUM(BE123:BE152))*I33),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37</v>
      </c>
      <c r="F34" s="90">
        <f>ROUND((SUM(BF123:BF152)),  2)</f>
        <v>35107.980000000003</v>
      </c>
      <c r="G34" s="26"/>
      <c r="H34" s="26"/>
      <c r="I34" s="91">
        <v>0.2</v>
      </c>
      <c r="J34" s="90">
        <f>ROUND(((SUM(BF123:BF152))*I34),  2)</f>
        <v>7021.6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38</v>
      </c>
      <c r="F35" s="90">
        <f>ROUND((SUM(BG123:BG152)),  2)</f>
        <v>0</v>
      </c>
      <c r="G35" s="26"/>
      <c r="H35" s="26"/>
      <c r="I35" s="91">
        <v>0.2</v>
      </c>
      <c r="J35" s="90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39</v>
      </c>
      <c r="F36" s="90">
        <f>ROUND((SUM(BH123:BH152)),  2)</f>
        <v>0</v>
      </c>
      <c r="G36" s="26"/>
      <c r="H36" s="26"/>
      <c r="I36" s="91">
        <v>0.2</v>
      </c>
      <c r="J36" s="90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40</v>
      </c>
      <c r="F37" s="90">
        <f>ROUND((SUM(BI123:BI152)),  2)</f>
        <v>0</v>
      </c>
      <c r="G37" s="26"/>
      <c r="H37" s="26"/>
      <c r="I37" s="91">
        <v>0</v>
      </c>
      <c r="J37" s="9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2"/>
      <c r="D39" s="93" t="s">
        <v>41</v>
      </c>
      <c r="E39" s="54"/>
      <c r="F39" s="54"/>
      <c r="G39" s="94" t="s">
        <v>42</v>
      </c>
      <c r="H39" s="95" t="s">
        <v>43</v>
      </c>
      <c r="I39" s="54"/>
      <c r="J39" s="96">
        <f>SUM(J30:J37)</f>
        <v>42129.58</v>
      </c>
      <c r="K39" s="97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44</v>
      </c>
      <c r="E50" s="38"/>
      <c r="F50" s="38"/>
      <c r="G50" s="37" t="s">
        <v>45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46</v>
      </c>
      <c r="E61" s="29"/>
      <c r="F61" s="98" t="s">
        <v>47</v>
      </c>
      <c r="G61" s="39" t="s">
        <v>46</v>
      </c>
      <c r="H61" s="29"/>
      <c r="I61" s="29"/>
      <c r="J61" s="99" t="s">
        <v>47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48</v>
      </c>
      <c r="E65" s="40"/>
      <c r="F65" s="40"/>
      <c r="G65" s="37" t="s">
        <v>49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46</v>
      </c>
      <c r="E76" s="29"/>
      <c r="F76" s="98" t="s">
        <v>47</v>
      </c>
      <c r="G76" s="39" t="s">
        <v>46</v>
      </c>
      <c r="H76" s="29"/>
      <c r="I76" s="29"/>
      <c r="J76" s="99" t="s">
        <v>47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84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196" t="str">
        <f>E7</f>
        <v>Rekonštrukcia kultúrneho domu Dubové</v>
      </c>
      <c r="F85" s="197"/>
      <c r="G85" s="197"/>
      <c r="H85" s="197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82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82" t="str">
        <f>E9</f>
        <v>8 - Zateplenie objektu</v>
      </c>
      <c r="F87" s="195"/>
      <c r="G87" s="195"/>
      <c r="H87" s="195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15</v>
      </c>
      <c r="D89" s="26"/>
      <c r="E89" s="26"/>
      <c r="F89" s="21" t="str">
        <f>F12</f>
        <v xml:space="preserve"> </v>
      </c>
      <c r="G89" s="26"/>
      <c r="H89" s="26"/>
      <c r="I89" s="23" t="s">
        <v>17</v>
      </c>
      <c r="J89" s="49" t="str">
        <f>IF(J12="","",J12)</f>
        <v>18. 1. 2019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19</v>
      </c>
      <c r="D91" s="26"/>
      <c r="E91" s="26"/>
      <c r="F91" s="21" t="str">
        <f>E15</f>
        <v>Obec Dubové</v>
      </c>
      <c r="G91" s="26"/>
      <c r="H91" s="26"/>
      <c r="I91" s="23" t="s">
        <v>25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>TECHNOHALL Slovakia SK s.r.o.</v>
      </c>
      <c r="G92" s="26"/>
      <c r="H92" s="26"/>
      <c r="I92" s="23" t="s">
        <v>29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0" t="s">
        <v>85</v>
      </c>
      <c r="D94" s="92"/>
      <c r="E94" s="92"/>
      <c r="F94" s="92"/>
      <c r="G94" s="92"/>
      <c r="H94" s="92"/>
      <c r="I94" s="92"/>
      <c r="J94" s="101" t="s">
        <v>86</v>
      </c>
      <c r="K94" s="92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2" t="s">
        <v>87</v>
      </c>
      <c r="D96" s="26"/>
      <c r="E96" s="26"/>
      <c r="F96" s="26"/>
      <c r="G96" s="26"/>
      <c r="H96" s="26"/>
      <c r="I96" s="26"/>
      <c r="J96" s="65">
        <f>J123</f>
        <v>35107.981999999996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88</v>
      </c>
    </row>
    <row r="97" spans="1:31" s="9" customFormat="1" ht="24.95" customHeight="1">
      <c r="B97" s="103"/>
      <c r="D97" s="104" t="s">
        <v>89</v>
      </c>
      <c r="E97" s="105"/>
      <c r="F97" s="105"/>
      <c r="G97" s="105"/>
      <c r="H97" s="105"/>
      <c r="I97" s="105"/>
      <c r="J97" s="106">
        <f>J124</f>
        <v>25172.337</v>
      </c>
      <c r="L97" s="103"/>
    </row>
    <row r="98" spans="1:31" s="10" customFormat="1" ht="19.899999999999999" customHeight="1">
      <c r="B98" s="107"/>
      <c r="D98" s="108" t="s">
        <v>90</v>
      </c>
      <c r="E98" s="109"/>
      <c r="F98" s="109"/>
      <c r="G98" s="109"/>
      <c r="H98" s="109"/>
      <c r="I98" s="109"/>
      <c r="J98" s="110">
        <f>J125</f>
        <v>18302.885999999999</v>
      </c>
      <c r="L98" s="107"/>
    </row>
    <row r="99" spans="1:31" s="10" customFormat="1" ht="19.899999999999999" customHeight="1">
      <c r="B99" s="107"/>
      <c r="D99" s="108" t="s">
        <v>91</v>
      </c>
      <c r="E99" s="109"/>
      <c r="F99" s="109"/>
      <c r="G99" s="109"/>
      <c r="H99" s="109"/>
      <c r="I99" s="109"/>
      <c r="J99" s="110">
        <f>J131</f>
        <v>6739.2620000000006</v>
      </c>
      <c r="L99" s="107"/>
    </row>
    <row r="100" spans="1:31" s="10" customFormat="1" ht="19.899999999999999" customHeight="1">
      <c r="B100" s="107"/>
      <c r="D100" s="108" t="s">
        <v>92</v>
      </c>
      <c r="E100" s="109"/>
      <c r="F100" s="109"/>
      <c r="G100" s="109"/>
      <c r="H100" s="109"/>
      <c r="I100" s="109"/>
      <c r="J100" s="110">
        <f>J139</f>
        <v>130.18899999999999</v>
      </c>
      <c r="L100" s="107"/>
    </row>
    <row r="101" spans="1:31" s="9" customFormat="1" ht="24.95" customHeight="1">
      <c r="B101" s="103"/>
      <c r="D101" s="104" t="s">
        <v>93</v>
      </c>
      <c r="E101" s="105"/>
      <c r="F101" s="105"/>
      <c r="G101" s="105"/>
      <c r="H101" s="105"/>
      <c r="I101" s="105"/>
      <c r="J101" s="106">
        <f>J141</f>
        <v>9435.6449999999986</v>
      </c>
      <c r="L101" s="103"/>
    </row>
    <row r="102" spans="1:31" s="10" customFormat="1" ht="19.899999999999999" customHeight="1">
      <c r="B102" s="107"/>
      <c r="D102" s="108" t="s">
        <v>94</v>
      </c>
      <c r="E102" s="109"/>
      <c r="F102" s="109"/>
      <c r="G102" s="109"/>
      <c r="H102" s="109"/>
      <c r="I102" s="109"/>
      <c r="J102" s="110">
        <f>J142</f>
        <v>9435.6449999999986</v>
      </c>
      <c r="L102" s="107"/>
    </row>
    <row r="103" spans="1:31" s="9" customFormat="1" ht="24.95" customHeight="1">
      <c r="B103" s="103"/>
      <c r="D103" s="104" t="s">
        <v>95</v>
      </c>
      <c r="E103" s="105"/>
      <c r="F103" s="105"/>
      <c r="G103" s="105"/>
      <c r="H103" s="105"/>
      <c r="I103" s="105"/>
      <c r="J103" s="106">
        <f>J150</f>
        <v>500</v>
      </c>
      <c r="L103" s="103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customHeight="1">
      <c r="A105" s="2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6.95" customHeight="1">
      <c r="A109" s="2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5" customHeight="1">
      <c r="A110" s="26"/>
      <c r="B110" s="27"/>
      <c r="C110" s="18" t="s">
        <v>96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11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96" t="str">
        <f>E7</f>
        <v>Rekonštrukcia kultúrneho domu Dubové</v>
      </c>
      <c r="F113" s="197"/>
      <c r="G113" s="197"/>
      <c r="H113" s="197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82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82" t="str">
        <f>E9</f>
        <v>8 - Zateplenie objektu</v>
      </c>
      <c r="F115" s="195"/>
      <c r="G115" s="195"/>
      <c r="H115" s="195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15</v>
      </c>
      <c r="D117" s="26"/>
      <c r="E117" s="26"/>
      <c r="F117" s="21" t="str">
        <f>F12</f>
        <v xml:space="preserve"> </v>
      </c>
      <c r="G117" s="26"/>
      <c r="H117" s="26"/>
      <c r="I117" s="23" t="s">
        <v>17</v>
      </c>
      <c r="J117" s="49" t="str">
        <f>IF(J12="","",J12)</f>
        <v>18. 1. 2019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19</v>
      </c>
      <c r="D119" s="26"/>
      <c r="E119" s="26"/>
      <c r="F119" s="21" t="str">
        <f>E15</f>
        <v>Obec Dubové</v>
      </c>
      <c r="G119" s="26"/>
      <c r="H119" s="26"/>
      <c r="I119" s="23" t="s">
        <v>25</v>
      </c>
      <c r="J119" s="24" t="str">
        <f>E21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23</v>
      </c>
      <c r="D120" s="26"/>
      <c r="E120" s="26"/>
      <c r="F120" s="21" t="str">
        <f>IF(E18="","",E18)</f>
        <v>TECHNOHALL Slovakia SK s.r.o.</v>
      </c>
      <c r="G120" s="26"/>
      <c r="H120" s="26"/>
      <c r="I120" s="23" t="s">
        <v>29</v>
      </c>
      <c r="J120" s="24" t="str">
        <f>E24</f>
        <v xml:space="preserve"> 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11"/>
      <c r="B122" s="112"/>
      <c r="C122" s="113" t="s">
        <v>97</v>
      </c>
      <c r="D122" s="114" t="s">
        <v>56</v>
      </c>
      <c r="E122" s="114" t="s">
        <v>52</v>
      </c>
      <c r="F122" s="114" t="s">
        <v>53</v>
      </c>
      <c r="G122" s="114" t="s">
        <v>98</v>
      </c>
      <c r="H122" s="114" t="s">
        <v>99</v>
      </c>
      <c r="I122" s="114" t="s">
        <v>100</v>
      </c>
      <c r="J122" s="115" t="s">
        <v>86</v>
      </c>
      <c r="K122" s="116" t="s">
        <v>101</v>
      </c>
      <c r="L122" s="117"/>
      <c r="M122" s="56" t="s">
        <v>1</v>
      </c>
      <c r="N122" s="57" t="s">
        <v>35</v>
      </c>
      <c r="O122" s="57" t="s">
        <v>102</v>
      </c>
      <c r="P122" s="57" t="s">
        <v>103</v>
      </c>
      <c r="Q122" s="57" t="s">
        <v>104</v>
      </c>
      <c r="R122" s="57" t="s">
        <v>105</v>
      </c>
      <c r="S122" s="57" t="s">
        <v>106</v>
      </c>
      <c r="T122" s="58" t="s">
        <v>107</v>
      </c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</row>
    <row r="123" spans="1:65" s="2" customFormat="1" ht="22.9" customHeight="1">
      <c r="A123" s="26"/>
      <c r="B123" s="27"/>
      <c r="C123" s="63" t="s">
        <v>87</v>
      </c>
      <c r="D123" s="26"/>
      <c r="E123" s="26"/>
      <c r="F123" s="26"/>
      <c r="G123" s="26"/>
      <c r="H123" s="26"/>
      <c r="I123" s="26"/>
      <c r="J123" s="118">
        <f>BK123</f>
        <v>35107.981999999996</v>
      </c>
      <c r="K123" s="26"/>
      <c r="L123" s="27"/>
      <c r="M123" s="59"/>
      <c r="N123" s="50"/>
      <c r="O123" s="60"/>
      <c r="P123" s="119">
        <f>P124+P141+P150</f>
        <v>871.20288379999988</v>
      </c>
      <c r="Q123" s="60"/>
      <c r="R123" s="119">
        <f>R124+R141+R150</f>
        <v>24.4180290545</v>
      </c>
      <c r="S123" s="60"/>
      <c r="T123" s="120">
        <f>T124+T141+T150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70</v>
      </c>
      <c r="AU123" s="14" t="s">
        <v>88</v>
      </c>
      <c r="BK123" s="121">
        <f>BK124+BK141+BK150</f>
        <v>35107.981999999996</v>
      </c>
    </row>
    <row r="124" spans="1:65" s="12" customFormat="1" ht="25.9" customHeight="1">
      <c r="B124" s="122"/>
      <c r="D124" s="123" t="s">
        <v>70</v>
      </c>
      <c r="E124" s="124" t="s">
        <v>108</v>
      </c>
      <c r="F124" s="124" t="s">
        <v>109</v>
      </c>
      <c r="J124" s="125">
        <f>BK124</f>
        <v>25172.337</v>
      </c>
      <c r="L124" s="122"/>
      <c r="M124" s="126"/>
      <c r="N124" s="127"/>
      <c r="O124" s="127"/>
      <c r="P124" s="128">
        <f>P125+P131+P139</f>
        <v>700.79104656999993</v>
      </c>
      <c r="Q124" s="127"/>
      <c r="R124" s="128">
        <f>R125+R131+R139</f>
        <v>14.605418730500002</v>
      </c>
      <c r="S124" s="127"/>
      <c r="T124" s="129">
        <f>T125+T131+T139</f>
        <v>0</v>
      </c>
      <c r="AR124" s="123" t="s">
        <v>79</v>
      </c>
      <c r="AT124" s="130" t="s">
        <v>70</v>
      </c>
      <c r="AU124" s="130" t="s">
        <v>71</v>
      </c>
      <c r="AY124" s="123" t="s">
        <v>110</v>
      </c>
      <c r="BK124" s="131">
        <f>BK125+BK131+BK139</f>
        <v>25172.337</v>
      </c>
    </row>
    <row r="125" spans="1:65" s="12" customFormat="1" ht="22.9" customHeight="1">
      <c r="B125" s="122"/>
      <c r="D125" s="123" t="s">
        <v>70</v>
      </c>
      <c r="E125" s="132" t="s">
        <v>111</v>
      </c>
      <c r="F125" s="132" t="s">
        <v>112</v>
      </c>
      <c r="J125" s="133">
        <f>BK125</f>
        <v>18302.885999999999</v>
      </c>
      <c r="L125" s="122"/>
      <c r="M125" s="126"/>
      <c r="N125" s="127"/>
      <c r="O125" s="127"/>
      <c r="P125" s="128">
        <f>SUM(P126:P130)</f>
        <v>488.75236367999997</v>
      </c>
      <c r="Q125" s="127"/>
      <c r="R125" s="128">
        <f>SUM(R126:R130)</f>
        <v>14.468937187000002</v>
      </c>
      <c r="S125" s="127"/>
      <c r="T125" s="129">
        <f>SUM(T126:T130)</f>
        <v>0</v>
      </c>
      <c r="AR125" s="123" t="s">
        <v>79</v>
      </c>
      <c r="AT125" s="130" t="s">
        <v>70</v>
      </c>
      <c r="AU125" s="130" t="s">
        <v>79</v>
      </c>
      <c r="AY125" s="123" t="s">
        <v>110</v>
      </c>
      <c r="BK125" s="131">
        <f>SUM(BK126:BK130)</f>
        <v>18302.885999999999</v>
      </c>
    </row>
    <row r="126" spans="1:65" s="2" customFormat="1" ht="24.2" customHeight="1">
      <c r="A126" s="26"/>
      <c r="B126" s="134"/>
      <c r="C126" s="135" t="s">
        <v>79</v>
      </c>
      <c r="D126" s="135" t="s">
        <v>113</v>
      </c>
      <c r="E126" s="136" t="s">
        <v>114</v>
      </c>
      <c r="F126" s="137" t="s">
        <v>115</v>
      </c>
      <c r="G126" s="138" t="s">
        <v>116</v>
      </c>
      <c r="H126" s="139">
        <v>362.39299999999997</v>
      </c>
      <c r="I126" s="139">
        <v>13.189</v>
      </c>
      <c r="J126" s="139">
        <f>ROUND(I126*H126,3)</f>
        <v>4779.6009999999997</v>
      </c>
      <c r="K126" s="140"/>
      <c r="L126" s="27"/>
      <c r="M126" s="141" t="s">
        <v>1</v>
      </c>
      <c r="N126" s="142" t="s">
        <v>37</v>
      </c>
      <c r="O126" s="143">
        <v>0.35864000000000001</v>
      </c>
      <c r="P126" s="143">
        <f>O126*H126</f>
        <v>129.96862551999999</v>
      </c>
      <c r="Q126" s="143">
        <v>3.0999999999999999E-3</v>
      </c>
      <c r="R126" s="143">
        <f>Q126*H126</f>
        <v>1.1234183</v>
      </c>
      <c r="S126" s="143">
        <v>0</v>
      </c>
      <c r="T126" s="144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5" t="s">
        <v>117</v>
      </c>
      <c r="AT126" s="145" t="s">
        <v>113</v>
      </c>
      <c r="AU126" s="145" t="s">
        <v>118</v>
      </c>
      <c r="AY126" s="14" t="s">
        <v>110</v>
      </c>
      <c r="BE126" s="146">
        <f>IF(N126="základná",J126,0)</f>
        <v>0</v>
      </c>
      <c r="BF126" s="146">
        <f>IF(N126="znížená",J126,0)</f>
        <v>4779.6009999999997</v>
      </c>
      <c r="BG126" s="146">
        <f>IF(N126="zákl. prenesená",J126,0)</f>
        <v>0</v>
      </c>
      <c r="BH126" s="146">
        <f>IF(N126="zníž. prenesená",J126,0)</f>
        <v>0</v>
      </c>
      <c r="BI126" s="146">
        <f>IF(N126="nulová",J126,0)</f>
        <v>0</v>
      </c>
      <c r="BJ126" s="14" t="s">
        <v>118</v>
      </c>
      <c r="BK126" s="147">
        <f>ROUND(I126*H126,3)</f>
        <v>4779.6009999999997</v>
      </c>
      <c r="BL126" s="14" t="s">
        <v>117</v>
      </c>
      <c r="BM126" s="145" t="s">
        <v>119</v>
      </c>
    </row>
    <row r="127" spans="1:65" s="2" customFormat="1" ht="24.2" customHeight="1">
      <c r="A127" s="26"/>
      <c r="B127" s="134"/>
      <c r="C127" s="135" t="s">
        <v>118</v>
      </c>
      <c r="D127" s="135" t="s">
        <v>113</v>
      </c>
      <c r="E127" s="136" t="s">
        <v>120</v>
      </c>
      <c r="F127" s="137" t="s">
        <v>121</v>
      </c>
      <c r="G127" s="138" t="s">
        <v>116</v>
      </c>
      <c r="H127" s="139">
        <v>362.39299999999997</v>
      </c>
      <c r="I127" s="139">
        <v>5.1740000000000004</v>
      </c>
      <c r="J127" s="139">
        <f>ROUND(I127*H127,3)</f>
        <v>1875.021</v>
      </c>
      <c r="K127" s="140"/>
      <c r="L127" s="27"/>
      <c r="M127" s="141" t="s">
        <v>1</v>
      </c>
      <c r="N127" s="142" t="s">
        <v>37</v>
      </c>
      <c r="O127" s="143">
        <v>0.11085</v>
      </c>
      <c r="P127" s="143">
        <f>O127*H127</f>
        <v>40.171264049999998</v>
      </c>
      <c r="Q127" s="143">
        <v>4.15E-3</v>
      </c>
      <c r="R127" s="143">
        <f>Q127*H127</f>
        <v>1.50393095</v>
      </c>
      <c r="S127" s="143">
        <v>0</v>
      </c>
      <c r="T127" s="144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117</v>
      </c>
      <c r="AT127" s="145" t="s">
        <v>113</v>
      </c>
      <c r="AU127" s="145" t="s">
        <v>118</v>
      </c>
      <c r="AY127" s="14" t="s">
        <v>110</v>
      </c>
      <c r="BE127" s="146">
        <f>IF(N127="základná",J127,0)</f>
        <v>0</v>
      </c>
      <c r="BF127" s="146">
        <f>IF(N127="znížená",J127,0)</f>
        <v>1875.021</v>
      </c>
      <c r="BG127" s="146">
        <f>IF(N127="zákl. prenesená",J127,0)</f>
        <v>0</v>
      </c>
      <c r="BH127" s="146">
        <f>IF(N127="zníž. prenesená",J127,0)</f>
        <v>0</v>
      </c>
      <c r="BI127" s="146">
        <f>IF(N127="nulová",J127,0)</f>
        <v>0</v>
      </c>
      <c r="BJ127" s="14" t="s">
        <v>118</v>
      </c>
      <c r="BK127" s="147">
        <f>ROUND(I127*H127,3)</f>
        <v>1875.021</v>
      </c>
      <c r="BL127" s="14" t="s">
        <v>117</v>
      </c>
      <c r="BM127" s="145" t="s">
        <v>122</v>
      </c>
    </row>
    <row r="128" spans="1:65" s="2" customFormat="1" ht="24.2" customHeight="1">
      <c r="A128" s="26"/>
      <c r="B128" s="134"/>
      <c r="C128" s="135" t="s">
        <v>123</v>
      </c>
      <c r="D128" s="135" t="s">
        <v>113</v>
      </c>
      <c r="E128" s="136" t="s">
        <v>124</v>
      </c>
      <c r="F128" s="137" t="s">
        <v>125</v>
      </c>
      <c r="G128" s="138" t="s">
        <v>116</v>
      </c>
      <c r="H128" s="139">
        <v>52.002000000000002</v>
      </c>
      <c r="I128" s="139">
        <v>36.579000000000001</v>
      </c>
      <c r="J128" s="139">
        <f>ROUND(I128*H128,3)</f>
        <v>1902.181</v>
      </c>
      <c r="K128" s="140"/>
      <c r="L128" s="27"/>
      <c r="M128" s="141" t="s">
        <v>1</v>
      </c>
      <c r="N128" s="142" t="s">
        <v>37</v>
      </c>
      <c r="O128" s="143">
        <v>0.79327000000000003</v>
      </c>
      <c r="P128" s="143">
        <f>O128*H128</f>
        <v>41.251626540000004</v>
      </c>
      <c r="Q128" s="143">
        <v>1.3004999999999999E-2</v>
      </c>
      <c r="R128" s="143">
        <f>Q128*H128</f>
        <v>0.67628600999999999</v>
      </c>
      <c r="S128" s="143">
        <v>0</v>
      </c>
      <c r="T128" s="144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5" t="s">
        <v>117</v>
      </c>
      <c r="AT128" s="145" t="s">
        <v>113</v>
      </c>
      <c r="AU128" s="145" t="s">
        <v>118</v>
      </c>
      <c r="AY128" s="14" t="s">
        <v>110</v>
      </c>
      <c r="BE128" s="146">
        <f>IF(N128="základná",J128,0)</f>
        <v>0</v>
      </c>
      <c r="BF128" s="146">
        <f>IF(N128="znížená",J128,0)</f>
        <v>1902.181</v>
      </c>
      <c r="BG128" s="146">
        <f>IF(N128="zákl. prenesená",J128,0)</f>
        <v>0</v>
      </c>
      <c r="BH128" s="146">
        <f>IF(N128="zníž. prenesená",J128,0)</f>
        <v>0</v>
      </c>
      <c r="BI128" s="146">
        <f>IF(N128="nulová",J128,0)</f>
        <v>0</v>
      </c>
      <c r="BJ128" s="14" t="s">
        <v>118</v>
      </c>
      <c r="BK128" s="147">
        <f>ROUND(I128*H128,3)</f>
        <v>1902.181</v>
      </c>
      <c r="BL128" s="14" t="s">
        <v>117</v>
      </c>
      <c r="BM128" s="145" t="s">
        <v>126</v>
      </c>
    </row>
    <row r="129" spans="1:65" s="2" customFormat="1" ht="24.2" customHeight="1">
      <c r="A129" s="26"/>
      <c r="B129" s="134"/>
      <c r="C129" s="135" t="s">
        <v>117</v>
      </c>
      <c r="D129" s="135" t="s">
        <v>113</v>
      </c>
      <c r="E129" s="136" t="s">
        <v>127</v>
      </c>
      <c r="F129" s="137" t="s">
        <v>128</v>
      </c>
      <c r="G129" s="138" t="s">
        <v>116</v>
      </c>
      <c r="H129" s="139">
        <v>310.39100000000002</v>
      </c>
      <c r="I129" s="139">
        <v>26.436</v>
      </c>
      <c r="J129" s="139">
        <f>ROUND(I129*H129,3)</f>
        <v>8205.4959999999992</v>
      </c>
      <c r="K129" s="140"/>
      <c r="L129" s="27"/>
      <c r="M129" s="141" t="s">
        <v>1</v>
      </c>
      <c r="N129" s="142" t="s">
        <v>37</v>
      </c>
      <c r="O129" s="143">
        <v>0.79381000000000002</v>
      </c>
      <c r="P129" s="143">
        <f>O129*H129</f>
        <v>246.39147971000003</v>
      </c>
      <c r="Q129" s="143">
        <v>1.4097E-2</v>
      </c>
      <c r="R129" s="143">
        <f>Q129*H129</f>
        <v>4.3755819270000007</v>
      </c>
      <c r="S129" s="143">
        <v>0</v>
      </c>
      <c r="T129" s="144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5" t="s">
        <v>117</v>
      </c>
      <c r="AT129" s="145" t="s">
        <v>113</v>
      </c>
      <c r="AU129" s="145" t="s">
        <v>118</v>
      </c>
      <c r="AY129" s="14" t="s">
        <v>110</v>
      </c>
      <c r="BE129" s="146">
        <f>IF(N129="základná",J129,0)</f>
        <v>0</v>
      </c>
      <c r="BF129" s="146">
        <f>IF(N129="znížená",J129,0)</f>
        <v>8205.4959999999992</v>
      </c>
      <c r="BG129" s="146">
        <f>IF(N129="zákl. prenesená",J129,0)</f>
        <v>0</v>
      </c>
      <c r="BH129" s="146">
        <f>IF(N129="zníž. prenesená",J129,0)</f>
        <v>0</v>
      </c>
      <c r="BI129" s="146">
        <f>IF(N129="nulová",J129,0)</f>
        <v>0</v>
      </c>
      <c r="BJ129" s="14" t="s">
        <v>118</v>
      </c>
      <c r="BK129" s="147">
        <f>ROUND(I129*H129,3)</f>
        <v>8205.4959999999992</v>
      </c>
      <c r="BL129" s="14" t="s">
        <v>117</v>
      </c>
      <c r="BM129" s="145" t="s">
        <v>129</v>
      </c>
    </row>
    <row r="130" spans="1:65" s="2" customFormat="1" ht="37.9" customHeight="1">
      <c r="A130" s="26"/>
      <c r="B130" s="134"/>
      <c r="C130" s="135" t="s">
        <v>130</v>
      </c>
      <c r="D130" s="135" t="s">
        <v>113</v>
      </c>
      <c r="E130" s="136" t="s">
        <v>131</v>
      </c>
      <c r="F130" s="137" t="s">
        <v>132</v>
      </c>
      <c r="G130" s="138" t="s">
        <v>133</v>
      </c>
      <c r="H130" s="139">
        <v>16.166</v>
      </c>
      <c r="I130" s="139">
        <v>95.298000000000002</v>
      </c>
      <c r="J130" s="139">
        <f>ROUND(I130*H130,3)</f>
        <v>1540.587</v>
      </c>
      <c r="K130" s="140"/>
      <c r="L130" s="27"/>
      <c r="M130" s="141" t="s">
        <v>1</v>
      </c>
      <c r="N130" s="142" t="s">
        <v>37</v>
      </c>
      <c r="O130" s="143">
        <v>1.91571</v>
      </c>
      <c r="P130" s="143">
        <f>O130*H130</f>
        <v>30.969367860000002</v>
      </c>
      <c r="Q130" s="143">
        <v>0.42</v>
      </c>
      <c r="R130" s="143">
        <f>Q130*H130</f>
        <v>6.78972</v>
      </c>
      <c r="S130" s="143">
        <v>0</v>
      </c>
      <c r="T130" s="144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5" t="s">
        <v>117</v>
      </c>
      <c r="AT130" s="145" t="s">
        <v>113</v>
      </c>
      <c r="AU130" s="145" t="s">
        <v>118</v>
      </c>
      <c r="AY130" s="14" t="s">
        <v>110</v>
      </c>
      <c r="BE130" s="146">
        <f>IF(N130="základná",J130,0)</f>
        <v>0</v>
      </c>
      <c r="BF130" s="146">
        <f>IF(N130="znížená",J130,0)</f>
        <v>1540.587</v>
      </c>
      <c r="BG130" s="146">
        <f>IF(N130="zákl. prenesená",J130,0)</f>
        <v>0</v>
      </c>
      <c r="BH130" s="146">
        <f>IF(N130="zníž. prenesená",J130,0)</f>
        <v>0</v>
      </c>
      <c r="BI130" s="146">
        <f>IF(N130="nulová",J130,0)</f>
        <v>0</v>
      </c>
      <c r="BJ130" s="14" t="s">
        <v>118</v>
      </c>
      <c r="BK130" s="147">
        <f>ROUND(I130*H130,3)</f>
        <v>1540.587</v>
      </c>
      <c r="BL130" s="14" t="s">
        <v>117</v>
      </c>
      <c r="BM130" s="145" t="s">
        <v>134</v>
      </c>
    </row>
    <row r="131" spans="1:65" s="12" customFormat="1" ht="22.9" customHeight="1">
      <c r="B131" s="122"/>
      <c r="D131" s="123" t="s">
        <v>70</v>
      </c>
      <c r="E131" s="132" t="s">
        <v>135</v>
      </c>
      <c r="F131" s="132" t="s">
        <v>136</v>
      </c>
      <c r="J131" s="133">
        <f>BK131</f>
        <v>6739.2620000000006</v>
      </c>
      <c r="L131" s="122"/>
      <c r="M131" s="126"/>
      <c r="N131" s="127"/>
      <c r="O131" s="127"/>
      <c r="P131" s="128">
        <f>SUM(P132:P138)</f>
        <v>176.06656788999999</v>
      </c>
      <c r="Q131" s="127"/>
      <c r="R131" s="128">
        <f>SUM(R132:R138)</f>
        <v>0.1364815435</v>
      </c>
      <c r="S131" s="127"/>
      <c r="T131" s="129">
        <f>SUM(T132:T138)</f>
        <v>0</v>
      </c>
      <c r="AR131" s="123" t="s">
        <v>79</v>
      </c>
      <c r="AT131" s="130" t="s">
        <v>70</v>
      </c>
      <c r="AU131" s="130" t="s">
        <v>79</v>
      </c>
      <c r="AY131" s="123" t="s">
        <v>110</v>
      </c>
      <c r="BK131" s="131">
        <f>SUM(BK132:BK138)</f>
        <v>6739.2620000000006</v>
      </c>
    </row>
    <row r="132" spans="1:65" s="2" customFormat="1" ht="37.9" customHeight="1">
      <c r="A132" s="26"/>
      <c r="B132" s="134"/>
      <c r="C132" s="135" t="s">
        <v>111</v>
      </c>
      <c r="D132" s="135" t="s">
        <v>113</v>
      </c>
      <c r="E132" s="136" t="s">
        <v>137</v>
      </c>
      <c r="F132" s="137" t="s">
        <v>138</v>
      </c>
      <c r="G132" s="138" t="s">
        <v>116</v>
      </c>
      <c r="H132" s="139">
        <v>4066.56</v>
      </c>
      <c r="I132" s="139">
        <v>0.83199999999999996</v>
      </c>
      <c r="J132" s="139">
        <f t="shared" ref="J132:J138" si="0">ROUND(I132*H132,3)</f>
        <v>3383.3780000000002</v>
      </c>
      <c r="K132" s="140"/>
      <c r="L132" s="27"/>
      <c r="M132" s="141" t="s">
        <v>1</v>
      </c>
      <c r="N132" s="142" t="s">
        <v>37</v>
      </c>
      <c r="O132" s="143">
        <v>2E-3</v>
      </c>
      <c r="P132" s="143">
        <f t="shared" ref="P132:P138" si="1">O132*H132</f>
        <v>8.1331199999999999</v>
      </c>
      <c r="Q132" s="143">
        <v>0</v>
      </c>
      <c r="R132" s="143">
        <f t="shared" ref="R132:R138" si="2">Q132*H132</f>
        <v>0</v>
      </c>
      <c r="S132" s="143">
        <v>0</v>
      </c>
      <c r="T132" s="144">
        <f t="shared" ref="T132:T138" si="3"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5" t="s">
        <v>117</v>
      </c>
      <c r="AT132" s="145" t="s">
        <v>113</v>
      </c>
      <c r="AU132" s="145" t="s">
        <v>118</v>
      </c>
      <c r="AY132" s="14" t="s">
        <v>110</v>
      </c>
      <c r="BE132" s="146">
        <f t="shared" ref="BE132:BE138" si="4">IF(N132="základná",J132,0)</f>
        <v>0</v>
      </c>
      <c r="BF132" s="146">
        <f t="shared" ref="BF132:BF138" si="5">IF(N132="znížená",J132,0)</f>
        <v>3383.3780000000002</v>
      </c>
      <c r="BG132" s="146">
        <f t="shared" ref="BG132:BG138" si="6">IF(N132="zákl. prenesená",J132,0)</f>
        <v>0</v>
      </c>
      <c r="BH132" s="146">
        <f t="shared" ref="BH132:BH138" si="7">IF(N132="zníž. prenesená",J132,0)</f>
        <v>0</v>
      </c>
      <c r="BI132" s="146">
        <f t="shared" ref="BI132:BI138" si="8">IF(N132="nulová",J132,0)</f>
        <v>0</v>
      </c>
      <c r="BJ132" s="14" t="s">
        <v>118</v>
      </c>
      <c r="BK132" s="147">
        <f t="shared" ref="BK132:BK138" si="9">ROUND(I132*H132,3)</f>
        <v>3383.3780000000002</v>
      </c>
      <c r="BL132" s="14" t="s">
        <v>117</v>
      </c>
      <c r="BM132" s="145" t="s">
        <v>139</v>
      </c>
    </row>
    <row r="133" spans="1:65" s="2" customFormat="1" ht="24.2" customHeight="1">
      <c r="A133" s="26"/>
      <c r="B133" s="134"/>
      <c r="C133" s="135" t="s">
        <v>140</v>
      </c>
      <c r="D133" s="135" t="s">
        <v>113</v>
      </c>
      <c r="E133" s="136" t="s">
        <v>141</v>
      </c>
      <c r="F133" s="137" t="s">
        <v>142</v>
      </c>
      <c r="G133" s="138" t="s">
        <v>116</v>
      </c>
      <c r="H133" s="139">
        <v>323.315</v>
      </c>
      <c r="I133" s="139">
        <v>4.0999999999999996</v>
      </c>
      <c r="J133" s="139">
        <f t="shared" si="0"/>
        <v>1325.5920000000001</v>
      </c>
      <c r="K133" s="140"/>
      <c r="L133" s="27"/>
      <c r="M133" s="141" t="s">
        <v>1</v>
      </c>
      <c r="N133" s="142" t="s">
        <v>37</v>
      </c>
      <c r="O133" s="143">
        <v>0.32400000000000001</v>
      </c>
      <c r="P133" s="143">
        <f t="shared" si="1"/>
        <v>104.75406</v>
      </c>
      <c r="Q133" s="143">
        <v>5.0000000000000002E-5</v>
      </c>
      <c r="R133" s="143">
        <f t="shared" si="2"/>
        <v>1.616575E-2</v>
      </c>
      <c r="S133" s="143">
        <v>0</v>
      </c>
      <c r="T133" s="14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117</v>
      </c>
      <c r="AT133" s="145" t="s">
        <v>113</v>
      </c>
      <c r="AU133" s="145" t="s">
        <v>118</v>
      </c>
      <c r="AY133" s="14" t="s">
        <v>110</v>
      </c>
      <c r="BE133" s="146">
        <f t="shared" si="4"/>
        <v>0</v>
      </c>
      <c r="BF133" s="146">
        <f t="shared" si="5"/>
        <v>1325.5920000000001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4" t="s">
        <v>118</v>
      </c>
      <c r="BK133" s="147">
        <f t="shared" si="9"/>
        <v>1325.5920000000001</v>
      </c>
      <c r="BL133" s="14" t="s">
        <v>117</v>
      </c>
      <c r="BM133" s="145" t="s">
        <v>143</v>
      </c>
    </row>
    <row r="134" spans="1:65" s="2" customFormat="1" ht="14.45" customHeight="1">
      <c r="A134" s="26"/>
      <c r="B134" s="134"/>
      <c r="C134" s="135" t="s">
        <v>76</v>
      </c>
      <c r="D134" s="135" t="s">
        <v>113</v>
      </c>
      <c r="E134" s="136" t="s">
        <v>144</v>
      </c>
      <c r="F134" s="137" t="s">
        <v>145</v>
      </c>
      <c r="G134" s="138" t="s">
        <v>146</v>
      </c>
      <c r="H134" s="139">
        <v>104.004</v>
      </c>
      <c r="I134" s="139">
        <v>6.1120000000000001</v>
      </c>
      <c r="J134" s="139">
        <f t="shared" si="0"/>
        <v>635.67200000000003</v>
      </c>
      <c r="K134" s="140"/>
      <c r="L134" s="27"/>
      <c r="M134" s="141" t="s">
        <v>1</v>
      </c>
      <c r="N134" s="142" t="s">
        <v>37</v>
      </c>
      <c r="O134" s="143">
        <v>0.18815999999999999</v>
      </c>
      <c r="P134" s="143">
        <f t="shared" si="1"/>
        <v>19.56939264</v>
      </c>
      <c r="Q134" s="143">
        <v>3.3599999999999998E-4</v>
      </c>
      <c r="R134" s="143">
        <f t="shared" si="2"/>
        <v>3.4945343999999996E-2</v>
      </c>
      <c r="S134" s="143">
        <v>0</v>
      </c>
      <c r="T134" s="14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117</v>
      </c>
      <c r="AT134" s="145" t="s">
        <v>113</v>
      </c>
      <c r="AU134" s="145" t="s">
        <v>118</v>
      </c>
      <c r="AY134" s="14" t="s">
        <v>110</v>
      </c>
      <c r="BE134" s="146">
        <f t="shared" si="4"/>
        <v>0</v>
      </c>
      <c r="BF134" s="146">
        <f t="shared" si="5"/>
        <v>635.67200000000003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4" t="s">
        <v>118</v>
      </c>
      <c r="BK134" s="147">
        <f t="shared" si="9"/>
        <v>635.67200000000003</v>
      </c>
      <c r="BL134" s="14" t="s">
        <v>117</v>
      </c>
      <c r="BM134" s="145" t="s">
        <v>147</v>
      </c>
    </row>
    <row r="135" spans="1:65" s="2" customFormat="1" ht="14.45" customHeight="1">
      <c r="A135" s="26"/>
      <c r="B135" s="134"/>
      <c r="C135" s="135" t="s">
        <v>135</v>
      </c>
      <c r="D135" s="135" t="s">
        <v>113</v>
      </c>
      <c r="E135" s="136" t="s">
        <v>148</v>
      </c>
      <c r="F135" s="137" t="s">
        <v>149</v>
      </c>
      <c r="G135" s="138" t="s">
        <v>146</v>
      </c>
      <c r="H135" s="139">
        <v>104.004</v>
      </c>
      <c r="I135" s="139">
        <v>3.3879999999999999</v>
      </c>
      <c r="J135" s="139">
        <f t="shared" si="0"/>
        <v>352.36599999999999</v>
      </c>
      <c r="K135" s="140"/>
      <c r="L135" s="27"/>
      <c r="M135" s="141" t="s">
        <v>1</v>
      </c>
      <c r="N135" s="142" t="s">
        <v>37</v>
      </c>
      <c r="O135" s="143">
        <v>9.418E-2</v>
      </c>
      <c r="P135" s="143">
        <f t="shared" si="1"/>
        <v>9.7950967200000001</v>
      </c>
      <c r="Q135" s="143">
        <v>3.6749999999999999E-4</v>
      </c>
      <c r="R135" s="143">
        <f t="shared" si="2"/>
        <v>3.822147E-2</v>
      </c>
      <c r="S135" s="143">
        <v>0</v>
      </c>
      <c r="T135" s="14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117</v>
      </c>
      <c r="AT135" s="145" t="s">
        <v>113</v>
      </c>
      <c r="AU135" s="145" t="s">
        <v>118</v>
      </c>
      <c r="AY135" s="14" t="s">
        <v>110</v>
      </c>
      <c r="BE135" s="146">
        <f t="shared" si="4"/>
        <v>0</v>
      </c>
      <c r="BF135" s="146">
        <f t="shared" si="5"/>
        <v>352.36599999999999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4" t="s">
        <v>118</v>
      </c>
      <c r="BK135" s="147">
        <f t="shared" si="9"/>
        <v>352.36599999999999</v>
      </c>
      <c r="BL135" s="14" t="s">
        <v>117</v>
      </c>
      <c r="BM135" s="145" t="s">
        <v>150</v>
      </c>
    </row>
    <row r="136" spans="1:65" s="2" customFormat="1" ht="14.45" customHeight="1">
      <c r="A136" s="26"/>
      <c r="B136" s="134"/>
      <c r="C136" s="135" t="s">
        <v>151</v>
      </c>
      <c r="D136" s="135" t="s">
        <v>113</v>
      </c>
      <c r="E136" s="136" t="s">
        <v>152</v>
      </c>
      <c r="F136" s="137" t="s">
        <v>153</v>
      </c>
      <c r="G136" s="138" t="s">
        <v>146</v>
      </c>
      <c r="H136" s="139">
        <v>96.725999999999999</v>
      </c>
      <c r="I136" s="139">
        <v>4.532</v>
      </c>
      <c r="J136" s="139">
        <f t="shared" si="0"/>
        <v>438.36200000000002</v>
      </c>
      <c r="K136" s="140"/>
      <c r="L136" s="27"/>
      <c r="M136" s="141" t="s">
        <v>1</v>
      </c>
      <c r="N136" s="142" t="s">
        <v>37</v>
      </c>
      <c r="O136" s="143">
        <v>9.4109999999999999E-2</v>
      </c>
      <c r="P136" s="143">
        <f t="shared" si="1"/>
        <v>9.1028838600000004</v>
      </c>
      <c r="Q136" s="143">
        <v>2.31E-4</v>
      </c>
      <c r="R136" s="143">
        <f t="shared" si="2"/>
        <v>2.2343706000000001E-2</v>
      </c>
      <c r="S136" s="143">
        <v>0</v>
      </c>
      <c r="T136" s="14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117</v>
      </c>
      <c r="AT136" s="145" t="s">
        <v>113</v>
      </c>
      <c r="AU136" s="145" t="s">
        <v>118</v>
      </c>
      <c r="AY136" s="14" t="s">
        <v>110</v>
      </c>
      <c r="BE136" s="146">
        <f t="shared" si="4"/>
        <v>0</v>
      </c>
      <c r="BF136" s="146">
        <f t="shared" si="5"/>
        <v>438.36200000000002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4" t="s">
        <v>118</v>
      </c>
      <c r="BK136" s="147">
        <f t="shared" si="9"/>
        <v>438.36200000000002</v>
      </c>
      <c r="BL136" s="14" t="s">
        <v>117</v>
      </c>
      <c r="BM136" s="145" t="s">
        <v>154</v>
      </c>
    </row>
    <row r="137" spans="1:65" s="2" customFormat="1" ht="14.45" customHeight="1">
      <c r="A137" s="26"/>
      <c r="B137" s="134"/>
      <c r="C137" s="135" t="s">
        <v>155</v>
      </c>
      <c r="D137" s="135" t="s">
        <v>113</v>
      </c>
      <c r="E137" s="136" t="s">
        <v>156</v>
      </c>
      <c r="F137" s="137" t="s">
        <v>157</v>
      </c>
      <c r="G137" s="138" t="s">
        <v>146</v>
      </c>
      <c r="H137" s="139">
        <v>29.053000000000001</v>
      </c>
      <c r="I137" s="139">
        <v>2.8540000000000001</v>
      </c>
      <c r="J137" s="139">
        <f t="shared" si="0"/>
        <v>82.917000000000002</v>
      </c>
      <c r="K137" s="140"/>
      <c r="L137" s="27"/>
      <c r="M137" s="141" t="s">
        <v>1</v>
      </c>
      <c r="N137" s="142" t="s">
        <v>37</v>
      </c>
      <c r="O137" s="143">
        <v>9.4130000000000005E-2</v>
      </c>
      <c r="P137" s="143">
        <f t="shared" si="1"/>
        <v>2.7347588900000002</v>
      </c>
      <c r="Q137" s="143">
        <v>2.6249999999999998E-4</v>
      </c>
      <c r="R137" s="143">
        <f t="shared" si="2"/>
        <v>7.6264124999999997E-3</v>
      </c>
      <c r="S137" s="143">
        <v>0</v>
      </c>
      <c r="T137" s="14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117</v>
      </c>
      <c r="AT137" s="145" t="s">
        <v>113</v>
      </c>
      <c r="AU137" s="145" t="s">
        <v>118</v>
      </c>
      <c r="AY137" s="14" t="s">
        <v>110</v>
      </c>
      <c r="BE137" s="146">
        <f t="shared" si="4"/>
        <v>0</v>
      </c>
      <c r="BF137" s="146">
        <f t="shared" si="5"/>
        <v>82.917000000000002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4" t="s">
        <v>118</v>
      </c>
      <c r="BK137" s="147">
        <f t="shared" si="9"/>
        <v>82.917000000000002</v>
      </c>
      <c r="BL137" s="14" t="s">
        <v>117</v>
      </c>
      <c r="BM137" s="145" t="s">
        <v>158</v>
      </c>
    </row>
    <row r="138" spans="1:65" s="2" customFormat="1" ht="14.45" customHeight="1">
      <c r="A138" s="26"/>
      <c r="B138" s="134"/>
      <c r="C138" s="135" t="s">
        <v>159</v>
      </c>
      <c r="D138" s="135" t="s">
        <v>113</v>
      </c>
      <c r="E138" s="136" t="s">
        <v>160</v>
      </c>
      <c r="F138" s="137" t="s">
        <v>161</v>
      </c>
      <c r="G138" s="138" t="s">
        <v>146</v>
      </c>
      <c r="H138" s="139">
        <v>233.726</v>
      </c>
      <c r="I138" s="139">
        <v>2.2290000000000001</v>
      </c>
      <c r="J138" s="139">
        <f t="shared" si="0"/>
        <v>520.97500000000002</v>
      </c>
      <c r="K138" s="140"/>
      <c r="L138" s="27"/>
      <c r="M138" s="141" t="s">
        <v>1</v>
      </c>
      <c r="N138" s="142" t="s">
        <v>37</v>
      </c>
      <c r="O138" s="143">
        <v>9.4030000000000002E-2</v>
      </c>
      <c r="P138" s="143">
        <f t="shared" si="1"/>
        <v>21.97725578</v>
      </c>
      <c r="Q138" s="143">
        <v>7.3499999999999998E-5</v>
      </c>
      <c r="R138" s="143">
        <f t="shared" si="2"/>
        <v>1.7178861E-2</v>
      </c>
      <c r="S138" s="143">
        <v>0</v>
      </c>
      <c r="T138" s="14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117</v>
      </c>
      <c r="AT138" s="145" t="s">
        <v>113</v>
      </c>
      <c r="AU138" s="145" t="s">
        <v>118</v>
      </c>
      <c r="AY138" s="14" t="s">
        <v>110</v>
      </c>
      <c r="BE138" s="146">
        <f t="shared" si="4"/>
        <v>0</v>
      </c>
      <c r="BF138" s="146">
        <f t="shared" si="5"/>
        <v>520.97500000000002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4" t="s">
        <v>118</v>
      </c>
      <c r="BK138" s="147">
        <f t="shared" si="9"/>
        <v>520.97500000000002</v>
      </c>
      <c r="BL138" s="14" t="s">
        <v>117</v>
      </c>
      <c r="BM138" s="145" t="s">
        <v>162</v>
      </c>
    </row>
    <row r="139" spans="1:65" s="12" customFormat="1" ht="22.9" customHeight="1">
      <c r="B139" s="122"/>
      <c r="D139" s="123" t="s">
        <v>70</v>
      </c>
      <c r="E139" s="132" t="s">
        <v>163</v>
      </c>
      <c r="F139" s="132" t="s">
        <v>164</v>
      </c>
      <c r="J139" s="133">
        <f>BK139</f>
        <v>130.18899999999999</v>
      </c>
      <c r="L139" s="122"/>
      <c r="M139" s="126"/>
      <c r="N139" s="127"/>
      <c r="O139" s="127"/>
      <c r="P139" s="128">
        <f>P140</f>
        <v>35.972115000000002</v>
      </c>
      <c r="Q139" s="127"/>
      <c r="R139" s="128">
        <f>R140</f>
        <v>0</v>
      </c>
      <c r="S139" s="127"/>
      <c r="T139" s="129">
        <f>T140</f>
        <v>0</v>
      </c>
      <c r="AR139" s="123" t="s">
        <v>79</v>
      </c>
      <c r="AT139" s="130" t="s">
        <v>70</v>
      </c>
      <c r="AU139" s="130" t="s">
        <v>79</v>
      </c>
      <c r="AY139" s="123" t="s">
        <v>110</v>
      </c>
      <c r="BK139" s="131">
        <f>BK140</f>
        <v>130.18899999999999</v>
      </c>
    </row>
    <row r="140" spans="1:65" s="2" customFormat="1" ht="24.2" customHeight="1">
      <c r="A140" s="26"/>
      <c r="B140" s="134"/>
      <c r="C140" s="135" t="s">
        <v>165</v>
      </c>
      <c r="D140" s="135" t="s">
        <v>113</v>
      </c>
      <c r="E140" s="136" t="s">
        <v>166</v>
      </c>
      <c r="F140" s="137" t="s">
        <v>167</v>
      </c>
      <c r="G140" s="138" t="s">
        <v>168</v>
      </c>
      <c r="H140" s="139">
        <v>14.605</v>
      </c>
      <c r="I140" s="139">
        <v>8.9139999999999997</v>
      </c>
      <c r="J140" s="139">
        <f>ROUND(I140*H140,3)</f>
        <v>130.18899999999999</v>
      </c>
      <c r="K140" s="140"/>
      <c r="L140" s="27"/>
      <c r="M140" s="141" t="s">
        <v>1</v>
      </c>
      <c r="N140" s="142" t="s">
        <v>37</v>
      </c>
      <c r="O140" s="143">
        <v>2.4630000000000001</v>
      </c>
      <c r="P140" s="143">
        <f>O140*H140</f>
        <v>35.972115000000002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5" t="s">
        <v>117</v>
      </c>
      <c r="AT140" s="145" t="s">
        <v>113</v>
      </c>
      <c r="AU140" s="145" t="s">
        <v>118</v>
      </c>
      <c r="AY140" s="14" t="s">
        <v>110</v>
      </c>
      <c r="BE140" s="146">
        <f>IF(N140="základná",J140,0)</f>
        <v>0</v>
      </c>
      <c r="BF140" s="146">
        <f>IF(N140="znížená",J140,0)</f>
        <v>130.18899999999999</v>
      </c>
      <c r="BG140" s="146">
        <f>IF(N140="zákl. prenesená",J140,0)</f>
        <v>0</v>
      </c>
      <c r="BH140" s="146">
        <f>IF(N140="zníž. prenesená",J140,0)</f>
        <v>0</v>
      </c>
      <c r="BI140" s="146">
        <f>IF(N140="nulová",J140,0)</f>
        <v>0</v>
      </c>
      <c r="BJ140" s="14" t="s">
        <v>118</v>
      </c>
      <c r="BK140" s="147">
        <f>ROUND(I140*H140,3)</f>
        <v>130.18899999999999</v>
      </c>
      <c r="BL140" s="14" t="s">
        <v>117</v>
      </c>
      <c r="BM140" s="145" t="s">
        <v>169</v>
      </c>
    </row>
    <row r="141" spans="1:65" s="12" customFormat="1" ht="25.9" customHeight="1">
      <c r="B141" s="122"/>
      <c r="D141" s="123" t="s">
        <v>70</v>
      </c>
      <c r="E141" s="124" t="s">
        <v>170</v>
      </c>
      <c r="F141" s="124" t="s">
        <v>171</v>
      </c>
      <c r="J141" s="125">
        <f>BK141</f>
        <v>9435.6449999999986</v>
      </c>
      <c r="L141" s="122"/>
      <c r="M141" s="126"/>
      <c r="N141" s="127"/>
      <c r="O141" s="127"/>
      <c r="P141" s="128">
        <f>P142</f>
        <v>170.41183723</v>
      </c>
      <c r="Q141" s="127"/>
      <c r="R141" s="128">
        <f>R142</f>
        <v>9.8126103239999978</v>
      </c>
      <c r="S141" s="127"/>
      <c r="T141" s="129">
        <f>T142</f>
        <v>0</v>
      </c>
      <c r="AR141" s="123" t="s">
        <v>118</v>
      </c>
      <c r="AT141" s="130" t="s">
        <v>70</v>
      </c>
      <c r="AU141" s="130" t="s">
        <v>71</v>
      </c>
      <c r="AY141" s="123" t="s">
        <v>110</v>
      </c>
      <c r="BK141" s="131">
        <f>BK142</f>
        <v>9435.6449999999986</v>
      </c>
    </row>
    <row r="142" spans="1:65" s="12" customFormat="1" ht="22.9" customHeight="1">
      <c r="B142" s="122"/>
      <c r="D142" s="123" t="s">
        <v>70</v>
      </c>
      <c r="E142" s="132" t="s">
        <v>172</v>
      </c>
      <c r="F142" s="132" t="s">
        <v>173</v>
      </c>
      <c r="J142" s="133">
        <f>BK142</f>
        <v>9435.6449999999986</v>
      </c>
      <c r="L142" s="122"/>
      <c r="M142" s="126"/>
      <c r="N142" s="127"/>
      <c r="O142" s="127"/>
      <c r="P142" s="128">
        <f>SUM(P143:P149)</f>
        <v>170.41183723</v>
      </c>
      <c r="Q142" s="127"/>
      <c r="R142" s="128">
        <f>SUM(R143:R149)</f>
        <v>9.8126103239999978</v>
      </c>
      <c r="S142" s="127"/>
      <c r="T142" s="129">
        <f>SUM(T143:T149)</f>
        <v>0</v>
      </c>
      <c r="AR142" s="123" t="s">
        <v>118</v>
      </c>
      <c r="AT142" s="130" t="s">
        <v>70</v>
      </c>
      <c r="AU142" s="130" t="s">
        <v>79</v>
      </c>
      <c r="AY142" s="123" t="s">
        <v>110</v>
      </c>
      <c r="BK142" s="131">
        <f>SUM(BK143:BK149)</f>
        <v>9435.6449999999986</v>
      </c>
    </row>
    <row r="143" spans="1:65" s="2" customFormat="1" ht="24.2" customHeight="1">
      <c r="A143" s="26"/>
      <c r="B143" s="134"/>
      <c r="C143" s="135" t="s">
        <v>174</v>
      </c>
      <c r="D143" s="135" t="s">
        <v>113</v>
      </c>
      <c r="E143" s="136" t="s">
        <v>175</v>
      </c>
      <c r="F143" s="137" t="s">
        <v>176</v>
      </c>
      <c r="G143" s="138" t="s">
        <v>116</v>
      </c>
      <c r="H143" s="139">
        <v>627.79700000000003</v>
      </c>
      <c r="I143" s="139">
        <v>1.3620000000000001</v>
      </c>
      <c r="J143" s="139">
        <f t="shared" ref="J143:J149" si="10">ROUND(I143*H143,3)</f>
        <v>855.06</v>
      </c>
      <c r="K143" s="140"/>
      <c r="L143" s="27"/>
      <c r="M143" s="141" t="s">
        <v>1</v>
      </c>
      <c r="N143" s="142" t="s">
        <v>37</v>
      </c>
      <c r="O143" s="143">
        <v>9.3479999999999994E-2</v>
      </c>
      <c r="P143" s="143">
        <f t="shared" ref="P143:P149" si="11">O143*H143</f>
        <v>58.68646356</v>
      </c>
      <c r="Q143" s="143">
        <v>0</v>
      </c>
      <c r="R143" s="143">
        <f t="shared" ref="R143:R149" si="12">Q143*H143</f>
        <v>0</v>
      </c>
      <c r="S143" s="143">
        <v>0</v>
      </c>
      <c r="T143" s="144">
        <f t="shared" ref="T143:T149" si="13"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5" t="s">
        <v>177</v>
      </c>
      <c r="AT143" s="145" t="s">
        <v>113</v>
      </c>
      <c r="AU143" s="145" t="s">
        <v>118</v>
      </c>
      <c r="AY143" s="14" t="s">
        <v>110</v>
      </c>
      <c r="BE143" s="146">
        <f t="shared" ref="BE143:BE149" si="14">IF(N143="základná",J143,0)</f>
        <v>0</v>
      </c>
      <c r="BF143" s="146">
        <f t="shared" ref="BF143:BF149" si="15">IF(N143="znížená",J143,0)</f>
        <v>855.06</v>
      </c>
      <c r="BG143" s="146">
        <f t="shared" ref="BG143:BG149" si="16">IF(N143="zákl. prenesená",J143,0)</f>
        <v>0</v>
      </c>
      <c r="BH143" s="146">
        <f t="shared" ref="BH143:BH149" si="17">IF(N143="zníž. prenesená",J143,0)</f>
        <v>0</v>
      </c>
      <c r="BI143" s="146">
        <f t="shared" ref="BI143:BI149" si="18">IF(N143="nulová",J143,0)</f>
        <v>0</v>
      </c>
      <c r="BJ143" s="14" t="s">
        <v>118</v>
      </c>
      <c r="BK143" s="147">
        <f t="shared" ref="BK143:BK149" si="19">ROUND(I143*H143,3)</f>
        <v>855.06</v>
      </c>
      <c r="BL143" s="14" t="s">
        <v>177</v>
      </c>
      <c r="BM143" s="145" t="s">
        <v>178</v>
      </c>
    </row>
    <row r="144" spans="1:65" s="2" customFormat="1" ht="24.2" customHeight="1">
      <c r="A144" s="26"/>
      <c r="B144" s="134"/>
      <c r="C144" s="148" t="s">
        <v>179</v>
      </c>
      <c r="D144" s="148" t="s">
        <v>180</v>
      </c>
      <c r="E144" s="149" t="s">
        <v>181</v>
      </c>
      <c r="F144" s="150" t="s">
        <v>182</v>
      </c>
      <c r="G144" s="151" t="s">
        <v>116</v>
      </c>
      <c r="H144" s="152">
        <v>323.315</v>
      </c>
      <c r="I144" s="152">
        <v>5.548</v>
      </c>
      <c r="J144" s="152">
        <f t="shared" si="10"/>
        <v>1793.752</v>
      </c>
      <c r="K144" s="153"/>
      <c r="L144" s="154"/>
      <c r="M144" s="155" t="s">
        <v>1</v>
      </c>
      <c r="N144" s="156" t="s">
        <v>37</v>
      </c>
      <c r="O144" s="143">
        <v>0</v>
      </c>
      <c r="P144" s="143">
        <f t="shared" si="11"/>
        <v>0</v>
      </c>
      <c r="Q144" s="143">
        <v>1.4999999999999999E-2</v>
      </c>
      <c r="R144" s="143">
        <f t="shared" si="12"/>
        <v>4.8497249999999994</v>
      </c>
      <c r="S144" s="143">
        <v>0</v>
      </c>
      <c r="T144" s="144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5" t="s">
        <v>183</v>
      </c>
      <c r="AT144" s="145" t="s">
        <v>180</v>
      </c>
      <c r="AU144" s="145" t="s">
        <v>118</v>
      </c>
      <c r="AY144" s="14" t="s">
        <v>110</v>
      </c>
      <c r="BE144" s="146">
        <f t="shared" si="14"/>
        <v>0</v>
      </c>
      <c r="BF144" s="146">
        <f t="shared" si="15"/>
        <v>1793.752</v>
      </c>
      <c r="BG144" s="146">
        <f t="shared" si="16"/>
        <v>0</v>
      </c>
      <c r="BH144" s="146">
        <f t="shared" si="17"/>
        <v>0</v>
      </c>
      <c r="BI144" s="146">
        <f t="shared" si="18"/>
        <v>0</v>
      </c>
      <c r="BJ144" s="14" t="s">
        <v>118</v>
      </c>
      <c r="BK144" s="147">
        <f t="shared" si="19"/>
        <v>1793.752</v>
      </c>
      <c r="BL144" s="14" t="s">
        <v>177</v>
      </c>
      <c r="BM144" s="145" t="s">
        <v>184</v>
      </c>
    </row>
    <row r="145" spans="1:65" s="2" customFormat="1" ht="24.2" customHeight="1">
      <c r="A145" s="26"/>
      <c r="B145" s="134"/>
      <c r="C145" s="148" t="s">
        <v>177</v>
      </c>
      <c r="D145" s="148" t="s">
        <v>180</v>
      </c>
      <c r="E145" s="149" t="s">
        <v>185</v>
      </c>
      <c r="F145" s="150" t="s">
        <v>186</v>
      </c>
      <c r="G145" s="151" t="s">
        <v>116</v>
      </c>
      <c r="H145" s="152">
        <v>323.315</v>
      </c>
      <c r="I145" s="152">
        <v>10.247999999999999</v>
      </c>
      <c r="J145" s="152">
        <f t="shared" si="10"/>
        <v>3313.3319999999999</v>
      </c>
      <c r="K145" s="153"/>
      <c r="L145" s="154"/>
      <c r="M145" s="155" t="s">
        <v>1</v>
      </c>
      <c r="N145" s="156" t="s">
        <v>37</v>
      </c>
      <c r="O145" s="143">
        <v>0</v>
      </c>
      <c r="P145" s="143">
        <f t="shared" si="11"/>
        <v>0</v>
      </c>
      <c r="Q145" s="143">
        <v>1.4999999999999999E-2</v>
      </c>
      <c r="R145" s="143">
        <f t="shared" si="12"/>
        <v>4.8497249999999994</v>
      </c>
      <c r="S145" s="143">
        <v>0</v>
      </c>
      <c r="T145" s="144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5" t="s">
        <v>183</v>
      </c>
      <c r="AT145" s="145" t="s">
        <v>180</v>
      </c>
      <c r="AU145" s="145" t="s">
        <v>118</v>
      </c>
      <c r="AY145" s="14" t="s">
        <v>110</v>
      </c>
      <c r="BE145" s="146">
        <f t="shared" si="14"/>
        <v>0</v>
      </c>
      <c r="BF145" s="146">
        <f t="shared" si="15"/>
        <v>3313.3319999999999</v>
      </c>
      <c r="BG145" s="146">
        <f t="shared" si="16"/>
        <v>0</v>
      </c>
      <c r="BH145" s="146">
        <f t="shared" si="17"/>
        <v>0</v>
      </c>
      <c r="BI145" s="146">
        <f t="shared" si="18"/>
        <v>0</v>
      </c>
      <c r="BJ145" s="14" t="s">
        <v>118</v>
      </c>
      <c r="BK145" s="147">
        <f t="shared" si="19"/>
        <v>3313.3319999999999</v>
      </c>
      <c r="BL145" s="14" t="s">
        <v>177</v>
      </c>
      <c r="BM145" s="145" t="s">
        <v>187</v>
      </c>
    </row>
    <row r="146" spans="1:65" s="2" customFormat="1" ht="37.9" customHeight="1">
      <c r="A146" s="26"/>
      <c r="B146" s="134"/>
      <c r="C146" s="135" t="s">
        <v>188</v>
      </c>
      <c r="D146" s="135" t="s">
        <v>113</v>
      </c>
      <c r="E146" s="136" t="s">
        <v>189</v>
      </c>
      <c r="F146" s="137" t="s">
        <v>190</v>
      </c>
      <c r="G146" s="138" t="s">
        <v>116</v>
      </c>
      <c r="H146" s="139">
        <v>627.79700000000003</v>
      </c>
      <c r="I146" s="139">
        <v>2.5710000000000002</v>
      </c>
      <c r="J146" s="139">
        <f t="shared" si="10"/>
        <v>1614.066</v>
      </c>
      <c r="K146" s="140"/>
      <c r="L146" s="27"/>
      <c r="M146" s="141" t="s">
        <v>1</v>
      </c>
      <c r="N146" s="142" t="s">
        <v>37</v>
      </c>
      <c r="O146" s="143">
        <v>0.15010999999999999</v>
      </c>
      <c r="P146" s="143">
        <f t="shared" si="11"/>
        <v>94.238607669999993</v>
      </c>
      <c r="Q146" s="143">
        <v>1.9999999999999999E-6</v>
      </c>
      <c r="R146" s="143">
        <f t="shared" si="12"/>
        <v>1.2555940000000001E-3</v>
      </c>
      <c r="S146" s="143">
        <v>0</v>
      </c>
      <c r="T146" s="144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5" t="s">
        <v>177</v>
      </c>
      <c r="AT146" s="145" t="s">
        <v>113</v>
      </c>
      <c r="AU146" s="145" t="s">
        <v>118</v>
      </c>
      <c r="AY146" s="14" t="s">
        <v>110</v>
      </c>
      <c r="BE146" s="146">
        <f t="shared" si="14"/>
        <v>0</v>
      </c>
      <c r="BF146" s="146">
        <f t="shared" si="15"/>
        <v>1614.066</v>
      </c>
      <c r="BG146" s="146">
        <f t="shared" si="16"/>
        <v>0</v>
      </c>
      <c r="BH146" s="146">
        <f t="shared" si="17"/>
        <v>0</v>
      </c>
      <c r="BI146" s="146">
        <f t="shared" si="18"/>
        <v>0</v>
      </c>
      <c r="BJ146" s="14" t="s">
        <v>118</v>
      </c>
      <c r="BK146" s="147">
        <f t="shared" si="19"/>
        <v>1614.066</v>
      </c>
      <c r="BL146" s="14" t="s">
        <v>177</v>
      </c>
      <c r="BM146" s="145" t="s">
        <v>191</v>
      </c>
    </row>
    <row r="147" spans="1:65" s="2" customFormat="1" ht="49.15" customHeight="1">
      <c r="A147" s="26"/>
      <c r="B147" s="134"/>
      <c r="C147" s="148" t="s">
        <v>192</v>
      </c>
      <c r="D147" s="148" t="s">
        <v>180</v>
      </c>
      <c r="E147" s="149" t="s">
        <v>193</v>
      </c>
      <c r="F147" s="150" t="s">
        <v>194</v>
      </c>
      <c r="G147" s="151" t="s">
        <v>116</v>
      </c>
      <c r="H147" s="152">
        <v>360.983</v>
      </c>
      <c r="I147" s="152">
        <v>2.6040000000000001</v>
      </c>
      <c r="J147" s="152">
        <f t="shared" si="10"/>
        <v>940</v>
      </c>
      <c r="K147" s="153"/>
      <c r="L147" s="154"/>
      <c r="M147" s="155" t="s">
        <v>1</v>
      </c>
      <c r="N147" s="156" t="s">
        <v>37</v>
      </c>
      <c r="O147" s="143">
        <v>0</v>
      </c>
      <c r="P147" s="143">
        <f t="shared" si="11"/>
        <v>0</v>
      </c>
      <c r="Q147" s="143">
        <v>1.8000000000000001E-4</v>
      </c>
      <c r="R147" s="143">
        <f t="shared" si="12"/>
        <v>6.4976940000000011E-2</v>
      </c>
      <c r="S147" s="143">
        <v>0</v>
      </c>
      <c r="T147" s="144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5" t="s">
        <v>183</v>
      </c>
      <c r="AT147" s="145" t="s">
        <v>180</v>
      </c>
      <c r="AU147" s="145" t="s">
        <v>118</v>
      </c>
      <c r="AY147" s="14" t="s">
        <v>110</v>
      </c>
      <c r="BE147" s="146">
        <f t="shared" si="14"/>
        <v>0</v>
      </c>
      <c r="BF147" s="146">
        <f t="shared" si="15"/>
        <v>940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4" t="s">
        <v>118</v>
      </c>
      <c r="BK147" s="147">
        <f t="shared" si="19"/>
        <v>940</v>
      </c>
      <c r="BL147" s="14" t="s">
        <v>177</v>
      </c>
      <c r="BM147" s="145" t="s">
        <v>195</v>
      </c>
    </row>
    <row r="148" spans="1:65" s="2" customFormat="1" ht="37.9" customHeight="1">
      <c r="A148" s="26"/>
      <c r="B148" s="134"/>
      <c r="C148" s="148" t="s">
        <v>196</v>
      </c>
      <c r="D148" s="148" t="s">
        <v>180</v>
      </c>
      <c r="E148" s="149" t="s">
        <v>197</v>
      </c>
      <c r="F148" s="150" t="s">
        <v>198</v>
      </c>
      <c r="G148" s="151" t="s">
        <v>116</v>
      </c>
      <c r="H148" s="152">
        <v>360.983</v>
      </c>
      <c r="I148" s="152">
        <v>1.69</v>
      </c>
      <c r="J148" s="152">
        <f t="shared" si="10"/>
        <v>610.06100000000004</v>
      </c>
      <c r="K148" s="153"/>
      <c r="L148" s="154"/>
      <c r="M148" s="155" t="s">
        <v>1</v>
      </c>
      <c r="N148" s="156" t="s">
        <v>37</v>
      </c>
      <c r="O148" s="143">
        <v>0</v>
      </c>
      <c r="P148" s="143">
        <f t="shared" si="11"/>
        <v>0</v>
      </c>
      <c r="Q148" s="143">
        <v>1.2999999999999999E-4</v>
      </c>
      <c r="R148" s="143">
        <f t="shared" si="12"/>
        <v>4.6927789999999997E-2</v>
      </c>
      <c r="S148" s="143">
        <v>0</v>
      </c>
      <c r="T148" s="144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5" t="s">
        <v>183</v>
      </c>
      <c r="AT148" s="145" t="s">
        <v>180</v>
      </c>
      <c r="AU148" s="145" t="s">
        <v>118</v>
      </c>
      <c r="AY148" s="14" t="s">
        <v>110</v>
      </c>
      <c r="BE148" s="146">
        <f t="shared" si="14"/>
        <v>0</v>
      </c>
      <c r="BF148" s="146">
        <f t="shared" si="15"/>
        <v>610.06100000000004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4" t="s">
        <v>118</v>
      </c>
      <c r="BK148" s="147">
        <f t="shared" si="19"/>
        <v>610.06100000000004</v>
      </c>
      <c r="BL148" s="14" t="s">
        <v>177</v>
      </c>
      <c r="BM148" s="145" t="s">
        <v>199</v>
      </c>
    </row>
    <row r="149" spans="1:65" s="2" customFormat="1" ht="24.2" customHeight="1">
      <c r="A149" s="26"/>
      <c r="B149" s="134"/>
      <c r="C149" s="135" t="s">
        <v>7</v>
      </c>
      <c r="D149" s="135" t="s">
        <v>113</v>
      </c>
      <c r="E149" s="136" t="s">
        <v>200</v>
      </c>
      <c r="F149" s="137" t="s">
        <v>201</v>
      </c>
      <c r="G149" s="138" t="s">
        <v>168</v>
      </c>
      <c r="H149" s="139">
        <v>9.8130000000000006</v>
      </c>
      <c r="I149" s="139">
        <v>31.527000000000001</v>
      </c>
      <c r="J149" s="139">
        <f t="shared" si="10"/>
        <v>309.37400000000002</v>
      </c>
      <c r="K149" s="140"/>
      <c r="L149" s="27"/>
      <c r="M149" s="141" t="s">
        <v>1</v>
      </c>
      <c r="N149" s="142" t="s">
        <v>37</v>
      </c>
      <c r="O149" s="143">
        <v>1.782</v>
      </c>
      <c r="P149" s="143">
        <f t="shared" si="11"/>
        <v>17.486766000000003</v>
      </c>
      <c r="Q149" s="143">
        <v>0</v>
      </c>
      <c r="R149" s="143">
        <f t="shared" si="12"/>
        <v>0</v>
      </c>
      <c r="S149" s="143">
        <v>0</v>
      </c>
      <c r="T149" s="144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5" t="s">
        <v>177</v>
      </c>
      <c r="AT149" s="145" t="s">
        <v>113</v>
      </c>
      <c r="AU149" s="145" t="s">
        <v>118</v>
      </c>
      <c r="AY149" s="14" t="s">
        <v>110</v>
      </c>
      <c r="BE149" s="146">
        <f t="shared" si="14"/>
        <v>0</v>
      </c>
      <c r="BF149" s="146">
        <f t="shared" si="15"/>
        <v>309.37400000000002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4" t="s">
        <v>118</v>
      </c>
      <c r="BK149" s="147">
        <f t="shared" si="19"/>
        <v>309.37400000000002</v>
      </c>
      <c r="BL149" s="14" t="s">
        <v>177</v>
      </c>
      <c r="BM149" s="145" t="s">
        <v>202</v>
      </c>
    </row>
    <row r="150" spans="1:65" s="12" customFormat="1" ht="25.9" customHeight="1">
      <c r="B150" s="122"/>
      <c r="D150" s="123" t="s">
        <v>70</v>
      </c>
      <c r="E150" s="124" t="s">
        <v>203</v>
      </c>
      <c r="F150" s="124" t="s">
        <v>204</v>
      </c>
      <c r="J150" s="125">
        <f>BK150</f>
        <v>500</v>
      </c>
      <c r="L150" s="122"/>
      <c r="M150" s="126"/>
      <c r="N150" s="127"/>
      <c r="O150" s="127"/>
      <c r="P150" s="128">
        <f>SUM(P151:P152)</f>
        <v>0</v>
      </c>
      <c r="Q150" s="127"/>
      <c r="R150" s="128">
        <f>SUM(R151:R152)</f>
        <v>0</v>
      </c>
      <c r="S150" s="127"/>
      <c r="T150" s="129">
        <f>SUM(T151:T152)</f>
        <v>0</v>
      </c>
      <c r="AR150" s="123" t="s">
        <v>130</v>
      </c>
      <c r="AT150" s="130" t="s">
        <v>70</v>
      </c>
      <c r="AU150" s="130" t="s">
        <v>71</v>
      </c>
      <c r="AY150" s="123" t="s">
        <v>110</v>
      </c>
      <c r="BK150" s="131">
        <f>SUM(BK151:BK152)</f>
        <v>500</v>
      </c>
    </row>
    <row r="151" spans="1:65" s="2" customFormat="1" ht="24.2" customHeight="1">
      <c r="A151" s="26"/>
      <c r="B151" s="134"/>
      <c r="C151" s="135" t="s">
        <v>205</v>
      </c>
      <c r="D151" s="135" t="s">
        <v>113</v>
      </c>
      <c r="E151" s="136" t="s">
        <v>206</v>
      </c>
      <c r="F151" s="137" t="s">
        <v>214</v>
      </c>
      <c r="G151" s="138" t="s">
        <v>207</v>
      </c>
      <c r="H151" s="139">
        <v>1</v>
      </c>
      <c r="I151" s="139">
        <v>350</v>
      </c>
      <c r="J151" s="139">
        <f>ROUND(I151*H151,3)</f>
        <v>350</v>
      </c>
      <c r="K151" s="140"/>
      <c r="L151" s="27"/>
      <c r="M151" s="141" t="s">
        <v>1</v>
      </c>
      <c r="N151" s="142" t="s">
        <v>37</v>
      </c>
      <c r="O151" s="143">
        <v>0</v>
      </c>
      <c r="P151" s="143">
        <f>O151*H151</f>
        <v>0</v>
      </c>
      <c r="Q151" s="143">
        <v>0</v>
      </c>
      <c r="R151" s="143">
        <f>Q151*H151</f>
        <v>0</v>
      </c>
      <c r="S151" s="143">
        <v>0</v>
      </c>
      <c r="T151" s="144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5" t="s">
        <v>208</v>
      </c>
      <c r="AT151" s="145" t="s">
        <v>113</v>
      </c>
      <c r="AU151" s="145" t="s">
        <v>79</v>
      </c>
      <c r="AY151" s="14" t="s">
        <v>110</v>
      </c>
      <c r="BE151" s="146">
        <f>IF(N151="základná",J151,0)</f>
        <v>0</v>
      </c>
      <c r="BF151" s="146">
        <f>IF(N151="znížená",J151,0)</f>
        <v>350</v>
      </c>
      <c r="BG151" s="146">
        <f>IF(N151="zákl. prenesená",J151,0)</f>
        <v>0</v>
      </c>
      <c r="BH151" s="146">
        <f>IF(N151="zníž. prenesená",J151,0)</f>
        <v>0</v>
      </c>
      <c r="BI151" s="146">
        <f>IF(N151="nulová",J151,0)</f>
        <v>0</v>
      </c>
      <c r="BJ151" s="14" t="s">
        <v>118</v>
      </c>
      <c r="BK151" s="147">
        <f>ROUND(I151*H151,3)</f>
        <v>350</v>
      </c>
      <c r="BL151" s="14" t="s">
        <v>208</v>
      </c>
      <c r="BM151" s="145" t="s">
        <v>209</v>
      </c>
    </row>
    <row r="152" spans="1:65" s="2" customFormat="1" ht="14.45" customHeight="1">
      <c r="A152" s="26"/>
      <c r="B152" s="134"/>
      <c r="C152" s="135" t="s">
        <v>210</v>
      </c>
      <c r="D152" s="135" t="s">
        <v>113</v>
      </c>
      <c r="E152" s="136" t="s">
        <v>211</v>
      </c>
      <c r="F152" s="137" t="s">
        <v>212</v>
      </c>
      <c r="G152" s="138" t="s">
        <v>207</v>
      </c>
      <c r="H152" s="139">
        <v>1</v>
      </c>
      <c r="I152" s="139">
        <v>150</v>
      </c>
      <c r="J152" s="139">
        <f>ROUND(I152*H152,3)</f>
        <v>150</v>
      </c>
      <c r="K152" s="140"/>
      <c r="L152" s="27"/>
      <c r="M152" s="157" t="s">
        <v>1</v>
      </c>
      <c r="N152" s="158" t="s">
        <v>37</v>
      </c>
      <c r="O152" s="159">
        <v>0</v>
      </c>
      <c r="P152" s="159">
        <f>O152*H152</f>
        <v>0</v>
      </c>
      <c r="Q152" s="159">
        <v>0</v>
      </c>
      <c r="R152" s="159">
        <f>Q152*H152</f>
        <v>0</v>
      </c>
      <c r="S152" s="159">
        <v>0</v>
      </c>
      <c r="T152" s="160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5" t="s">
        <v>208</v>
      </c>
      <c r="AT152" s="145" t="s">
        <v>113</v>
      </c>
      <c r="AU152" s="145" t="s">
        <v>79</v>
      </c>
      <c r="AY152" s="14" t="s">
        <v>110</v>
      </c>
      <c r="BE152" s="146">
        <f>IF(N152="základná",J152,0)</f>
        <v>0</v>
      </c>
      <c r="BF152" s="146">
        <f>IF(N152="znížená",J152,0)</f>
        <v>150</v>
      </c>
      <c r="BG152" s="146">
        <f>IF(N152="zákl. prenesená",J152,0)</f>
        <v>0</v>
      </c>
      <c r="BH152" s="146">
        <f>IF(N152="zníž. prenesená",J152,0)</f>
        <v>0</v>
      </c>
      <c r="BI152" s="146">
        <f>IF(N152="nulová",J152,0)</f>
        <v>0</v>
      </c>
      <c r="BJ152" s="14" t="s">
        <v>118</v>
      </c>
      <c r="BK152" s="147">
        <f>ROUND(I152*H152,3)</f>
        <v>150</v>
      </c>
      <c r="BL152" s="14" t="s">
        <v>208</v>
      </c>
      <c r="BM152" s="145" t="s">
        <v>213</v>
      </c>
    </row>
    <row r="153" spans="1:65" s="2" customFormat="1" ht="6.95" customHeight="1">
      <c r="A153" s="26"/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27"/>
      <c r="M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</row>
  </sheetData>
  <autoFilter ref="C122:K152" xr:uid="{00000000-0009-0000-0000-000001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8 - Zateplenie objektu</vt:lpstr>
      <vt:lpstr>'8 - Zateplenie objektu'!Názvy_tlače</vt:lpstr>
      <vt:lpstr>'Rekapitulácia stavby'!Názvy_tlače</vt:lpstr>
      <vt:lpstr>'8 - Zateplenie objektu'!Oblasť_tlače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DESKTOP-8SJQ2DV\Caban</dc:creator>
  <cp:lastModifiedBy>Uzivatel</cp:lastModifiedBy>
  <dcterms:created xsi:type="dcterms:W3CDTF">2021-05-28T08:48:31Z</dcterms:created>
  <dcterms:modified xsi:type="dcterms:W3CDTF">2021-06-29T13:19:04Z</dcterms:modified>
</cp:coreProperties>
</file>